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Lidar02\312020312_College_Station_TX_Lidar\14_Reports\"/>
    </mc:Choice>
  </mc:AlternateContent>
  <bookViews>
    <workbookView xWindow="0" yWindow="0" windowWidth="28800" windowHeight="14220"/>
  </bookViews>
  <sheets>
    <sheet name="Report" sheetId="5" r:id="rId1"/>
    <sheet name="Coordinates" sheetId="1" r:id="rId2"/>
    <sheet name="Non-vegetated" sheetId="3" r:id="rId3"/>
    <sheet name="Vegetated" sheetId="4" r:id="rId4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4" l="1"/>
  <c r="Q4" i="4"/>
  <c r="Q5" i="4"/>
  <c r="Q6" i="4"/>
  <c r="Q7" i="4"/>
  <c r="P3" i="4"/>
  <c r="P4" i="4"/>
  <c r="P5" i="4"/>
  <c r="P6" i="4"/>
  <c r="P7" i="4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H3" i="4" l="1"/>
  <c r="H4" i="4"/>
  <c r="H5" i="4"/>
  <c r="H6" i="4"/>
  <c r="H7" i="4"/>
  <c r="H4" i="1"/>
  <c r="H5" i="1"/>
  <c r="H6" i="1"/>
  <c r="H7" i="1"/>
  <c r="H8" i="1"/>
  <c r="H9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H3" i="1"/>
  <c r="E16" i="5" l="1"/>
  <c r="C17" i="5"/>
  <c r="C15" i="5"/>
  <c r="B17" i="5"/>
  <c r="B15" i="5"/>
  <c r="G7" i="5"/>
  <c r="B9" i="5"/>
  <c r="E17" i="5" l="1"/>
  <c r="H7" i="5"/>
  <c r="B7" i="5" l="1"/>
  <c r="D3" i="5"/>
  <c r="I7" i="5"/>
  <c r="C3" i="5" s="1"/>
  <c r="B3" i="5"/>
  <c r="C16" i="5"/>
  <c r="C13" i="5"/>
  <c r="D13" i="5" s="1"/>
  <c r="D15" i="5"/>
  <c r="C14" i="5"/>
  <c r="D14" i="5" s="1"/>
  <c r="B16" i="5"/>
  <c r="B14" i="5"/>
  <c r="B13" i="5"/>
  <c r="F7" i="5"/>
  <c r="E7" i="5"/>
  <c r="D7" i="5"/>
  <c r="C7" i="5"/>
  <c r="D9" i="5"/>
  <c r="AB1" i="4" l="1"/>
</calcChain>
</file>

<file path=xl/sharedStrings.xml><?xml version="1.0" encoding="utf-8"?>
<sst xmlns="http://schemas.openxmlformats.org/spreadsheetml/2006/main" count="305" uniqueCount="77">
  <si>
    <t>PointID</t>
  </si>
  <si>
    <t>Easting</t>
  </si>
  <si>
    <t>Northing</t>
  </si>
  <si>
    <t>KnownZ</t>
  </si>
  <si>
    <t>LaserZ</t>
  </si>
  <si>
    <t>Description</t>
  </si>
  <si>
    <t>DeltaZ</t>
  </si>
  <si>
    <t>Control Points</t>
  </si>
  <si>
    <t>ABS</t>
  </si>
  <si>
    <t>Non-vegetated Vertical Accuracy (NVA) Check Point Assessment (Point Cloud)</t>
  </si>
  <si>
    <t>Non-vegetated Vertical Accuracy (NVA) Check Point Assessment (Bare-Earth)</t>
  </si>
  <si>
    <t>Non-vegetated Vertical Accuracy (NVA) Check Point Assessment (DEM)</t>
  </si>
  <si>
    <t>DEMZ</t>
  </si>
  <si>
    <t>Vegetated Vertical Accuracy (VVA) Check Point Assessment (Bare Earth)</t>
  </si>
  <si>
    <t>5% Outlier Cutoff</t>
  </si>
  <si>
    <t>Category</t>
  </si>
  <si>
    <t># of Points</t>
  </si>
  <si>
    <t>Min</t>
  </si>
  <si>
    <t>Max</t>
  </si>
  <si>
    <t>Mean</t>
  </si>
  <si>
    <t>Median</t>
  </si>
  <si>
    <t xml:space="preserve">Skew </t>
  </si>
  <si>
    <t>Std Dev</t>
  </si>
  <si>
    <t>RMSEz</t>
  </si>
  <si>
    <t>FVA ― Fundamental Vertical Accuracy  (RMSEz x 1.9600)</t>
  </si>
  <si>
    <t>CVA ― Consolidated Vertical Accuracy (95th Percentile)</t>
  </si>
  <si>
    <t>Total # of  Check Points</t>
  </si>
  <si>
    <t>5% Outliers</t>
  </si>
  <si>
    <t>Broad Land Cover Type</t>
  </si>
  <si>
    <t>95% Confidence Level</t>
  </si>
  <si>
    <t>95th Percentile</t>
  </si>
  <si>
    <t>NVA of Point Cloud</t>
  </si>
  <si>
    <t>NVA of Bare Earth</t>
  </si>
  <si>
    <t>NVA of DEM</t>
  </si>
  <si>
    <t>VVA of Bare Earth</t>
  </si>
  <si>
    <t>Non-vegetated Vertical Accuracy (NVA) and Vegetated Vertical Accuracy (VVA)</t>
  </si>
  <si>
    <t>Control Point Error Statistics</t>
  </si>
  <si>
    <t>Vertical Accuracy Assessment of Control Points</t>
  </si>
  <si>
    <t>Vegetated Vertical Accuracy (VVA) Check Point Assessment (DEM)</t>
  </si>
  <si>
    <t>VVA of DEM</t>
  </si>
  <si>
    <t>Check Points</t>
  </si>
  <si>
    <t>GCP001</t>
  </si>
  <si>
    <t>GCP002</t>
  </si>
  <si>
    <t>GCP003</t>
  </si>
  <si>
    <t>GCP004</t>
  </si>
  <si>
    <t>GCP005</t>
  </si>
  <si>
    <t>GCP006</t>
  </si>
  <si>
    <t>GCP007</t>
  </si>
  <si>
    <t>NVA001</t>
  </si>
  <si>
    <t>NVA002</t>
  </si>
  <si>
    <t>NVA003</t>
  </si>
  <si>
    <t>NVA004</t>
  </si>
  <si>
    <t>NVA005</t>
  </si>
  <si>
    <t>NVA006</t>
  </si>
  <si>
    <t>NVA007</t>
  </si>
  <si>
    <t>NVA008</t>
  </si>
  <si>
    <t>NVA009</t>
  </si>
  <si>
    <t>NVA010</t>
  </si>
  <si>
    <t>NVA011</t>
  </si>
  <si>
    <t>NVA012</t>
  </si>
  <si>
    <t>NVA013</t>
  </si>
  <si>
    <t>NVA014</t>
  </si>
  <si>
    <t>NVA015</t>
  </si>
  <si>
    <t>NVA016</t>
  </si>
  <si>
    <t>NVA017</t>
  </si>
  <si>
    <t>NVA018</t>
  </si>
  <si>
    <t>NVA019</t>
  </si>
  <si>
    <t>NVA020</t>
  </si>
  <si>
    <t>VVA001</t>
  </si>
  <si>
    <t>VVA002</t>
  </si>
  <si>
    <t>VVA003</t>
  </si>
  <si>
    <t>VVA004</t>
  </si>
  <si>
    <t>VVA005</t>
  </si>
  <si>
    <t>Control Point</t>
  </si>
  <si>
    <t>Non-vegetated</t>
  </si>
  <si>
    <t>Vegetated</t>
  </si>
  <si>
    <t>Vegetated Vertical Accuracy (VVA) 5% Outliers &gt; 95th Percentile (0.085m)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</si>
</sst>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11"/>
      <color indexed="8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0" xfId="0"/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4" formatCode="0.000"/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theme="4" tint="-0.49998474074526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4" formatCode="0.000"/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4" formatCode="0.000"/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4" formatCode="0.000"/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4" formatCode="0.000"/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41E42"/>
      <color rgb="FFF1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2:G30" totalsRowShown="0" headerRowDxfId="73" dataDxfId="71" headerRowBorderDxfId="72" tableBorderDxfId="70" totalsRowBorderDxfId="69">
  <autoFilter ref="A2:G3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sortState ref="A3:G17">
    <sortCondition ref="F3"/>
  </sortState>
  <tableColumns count="7">
    <tableColumn id="1" name="PointID" dataDxfId="68"/>
    <tableColumn id="2" name="Easting" dataDxfId="67"/>
    <tableColumn id="3" name="Northing" dataDxfId="66"/>
    <tableColumn id="4" name="KnownZ" dataDxfId="65"/>
    <tableColumn id="5" name="LaserZ" dataDxfId="64"/>
    <tableColumn id="6" name="Description" dataDxfId="63"/>
    <tableColumn id="7" name="DeltaZ" dataDxfId="62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I2:O30" totalsRowShown="0" headerRowDxfId="61" dataDxfId="59" headerRowBorderDxfId="60" tableBorderDxfId="58" totalsRowBorderDxfId="57">
  <autoFilter ref="I2:O3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PointID" dataDxfId="56"/>
    <tableColumn id="2" name="Easting" dataDxfId="55"/>
    <tableColumn id="3" name="Northing" dataDxfId="54"/>
    <tableColumn id="4" name="KnownZ" dataDxfId="53"/>
    <tableColumn id="5" name="LaserZ" dataDxfId="52"/>
    <tableColumn id="6" name="Description" dataDxfId="51"/>
    <tableColumn id="7" name="DeltaZ" dataDxfId="50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id="3" name="Table212" displayName="Table212" ref="Q2:W30" totalsRowShown="0" headerRowDxfId="49" dataDxfId="47" headerRowBorderDxfId="48" tableBorderDxfId="46" totalsRowBorderDxfId="45">
  <autoFilter ref="Q2:W3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PointID" dataDxfId="44"/>
    <tableColumn id="2" name="Easting" dataDxfId="43"/>
    <tableColumn id="3" name="Northing" dataDxfId="42"/>
    <tableColumn id="4" name="KnownZ" dataDxfId="41"/>
    <tableColumn id="5" name="DEMZ" dataDxfId="40"/>
    <tableColumn id="6" name="Description" dataDxfId="39"/>
    <tableColumn id="7" name="DeltaZ" dataDxfId="2">
      <calculatedColumnFormula>Table212[[#This Row],[DEMZ]]-Table212[[#This Row],[KnownZ]]</calculatedColumnFormula>
    </tableColumn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id="4" name="Table3" displayName="Table3" ref="A2:H32" totalsRowShown="0" headerRowDxfId="38" dataDxfId="36" headerRowBorderDxfId="37" tableBorderDxfId="35" totalsRowBorderDxfId="34">
  <autoFilter ref="A2:H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ref="A3:H39">
    <sortCondition ref="A2"/>
  </sortState>
  <tableColumns count="8">
    <tableColumn id="1" name="PointID" dataDxfId="33"/>
    <tableColumn id="2" name="Easting" dataDxfId="32"/>
    <tableColumn id="3" name="Northing" dataDxfId="31"/>
    <tableColumn id="4" name="KnownZ" dataDxfId="30"/>
    <tableColumn id="5" name="LaserZ" dataDxfId="29"/>
    <tableColumn id="6" name="Description" dataDxfId="28"/>
    <tableColumn id="7" name="DeltaZ" dataDxfId="27"/>
    <tableColumn id="8" name="ABS" dataDxfId="26">
      <calculatedColumnFormula>ABS(Table3[[#This Row],[DeltaZ]])</calculatedColumnFormula>
    </tableColumn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id="5" name="Table7" displayName="Table7" ref="S2:Y32" totalsRowShown="0" headerRowDxfId="25" dataDxfId="23" headerRowBorderDxfId="24" tableBorderDxfId="22" totalsRowBorderDxfId="21">
  <autoFilter ref="S2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sortState ref="S3:Y23">
    <sortCondition ref="S3"/>
  </sortState>
  <tableColumns count="7">
    <tableColumn id="1" name="PointID" dataDxfId="20"/>
    <tableColumn id="2" name="Easting" dataDxfId="19"/>
    <tableColumn id="3" name="Northing" dataDxfId="18"/>
    <tableColumn id="4" name="KnownZ" dataDxfId="17"/>
    <tableColumn id="5" name="LaserZ" dataDxfId="16"/>
    <tableColumn id="6" name="Description" dataDxfId="15"/>
    <tableColumn id="7" name="DeltaZ" dataDxfId="14"/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id="6" name="Table37" displayName="Table37" ref="J2:Q32" totalsRowShown="0" headerRowDxfId="13" dataDxfId="11" headerRowBorderDxfId="12" tableBorderDxfId="10" totalsRowBorderDxfId="9">
  <sortState ref="J3:Q39">
    <sortCondition ref="J2"/>
  </sortState>
  <tableColumns count="8">
    <tableColumn id="1" name="PointID" dataDxfId="8"/>
    <tableColumn id="2" name="Easting" dataDxfId="7"/>
    <tableColumn id="3" name="Northing" dataDxfId="6"/>
    <tableColumn id="4" name="KnownZ" dataDxfId="5"/>
    <tableColumn id="5" name="DEMZ" dataDxfId="4"/>
    <tableColumn id="6" name="Description" dataDxfId="3"/>
    <tableColumn id="7" name="DeltaZ" dataDxfId="1">
      <calculatedColumnFormula>Table37[[#This Row],[DEMZ]]-Table37[[#This Row],[KnownZ]]</calculatedColumnFormula>
    </tableColumn>
    <tableColumn id="8" name="ABS" dataDxfId="0">
      <calculatedColumnFormula>ABS(Table37[[#This Row],[DeltaZ]])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A18" sqref="A18"/>
    </sheetView>
  </sheetViews>
  <sheetFormatPr defaultRowHeight="15" x14ac:dyDescent="0.25"/>
  <cols>
    <col min="1" max="1" width="24.140625" style="1" bestFit="1" customWidth="1"/>
    <col min="2" max="2" width="10.85546875" style="1" bestFit="1" customWidth="1"/>
    <col min="3" max="3" width="20.42578125" style="1" bestFit="1" customWidth="1"/>
    <col min="4" max="4" width="23" style="1" bestFit="1" customWidth="1"/>
    <col min="5" max="5" width="15.42578125" style="1" bestFit="1" customWidth="1"/>
    <col min="6" max="6" width="8.140625" style="1" bestFit="1" customWidth="1"/>
    <col min="7" max="7" width="6.5703125" style="1" bestFit="1" customWidth="1"/>
    <col min="8" max="8" width="8.42578125" style="1" bestFit="1" customWidth="1"/>
    <col min="9" max="9" width="8.140625" style="1" bestFit="1" customWidth="1"/>
    <col min="10" max="10" width="18.42578125" style="1" bestFit="1" customWidth="1"/>
    <col min="11" max="11" width="17.7109375" style="1" bestFit="1" customWidth="1"/>
    <col min="12" max="12" width="8.28515625" style="1" bestFit="1" customWidth="1"/>
    <col min="13" max="13" width="8.140625" style="1" bestFit="1" customWidth="1"/>
    <col min="14" max="14" width="9.42578125" style="1" bestFit="1" customWidth="1"/>
    <col min="15" max="15" width="8.42578125" style="1" bestFit="1" customWidth="1"/>
    <col min="16" max="16" width="8.28515625" style="1" bestFit="1" customWidth="1"/>
    <col min="17" max="16384" width="9.140625" style="1"/>
  </cols>
  <sheetData>
    <row r="1" spans="1:9" x14ac:dyDescent="0.25">
      <c r="A1" s="34" t="s">
        <v>37</v>
      </c>
      <c r="B1" s="35"/>
      <c r="C1" s="35"/>
      <c r="D1" s="36"/>
    </row>
    <row r="2" spans="1:9" ht="42.75" x14ac:dyDescent="0.25">
      <c r="A2" s="2" t="s">
        <v>15</v>
      </c>
      <c r="B2" s="2" t="s">
        <v>16</v>
      </c>
      <c r="C2" s="11" t="s">
        <v>24</v>
      </c>
      <c r="D2" s="11" t="s">
        <v>25</v>
      </c>
    </row>
    <row r="3" spans="1:9" ht="15" customHeight="1" x14ac:dyDescent="0.25">
      <c r="A3" s="6" t="s">
        <v>7</v>
      </c>
      <c r="B3" s="10">
        <f>COUNT(Coordinates!G:G)</f>
        <v>7</v>
      </c>
      <c r="C3" s="8">
        <f>I7*1.96</f>
        <v>0.10255876754329686</v>
      </c>
      <c r="D3" s="8">
        <f>_xlfn.PERCENTILE.INC(Coordinates!H:H,0.95)</f>
        <v>8.9799999999999977E-2</v>
      </c>
    </row>
    <row r="5" spans="1:9" x14ac:dyDescent="0.25">
      <c r="A5" s="33" t="s">
        <v>36</v>
      </c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20</v>
      </c>
      <c r="G6" s="2" t="s">
        <v>21</v>
      </c>
      <c r="H6" s="2" t="s">
        <v>22</v>
      </c>
      <c r="I6" s="2" t="s">
        <v>23</v>
      </c>
    </row>
    <row r="7" spans="1:9" x14ac:dyDescent="0.25">
      <c r="A7" s="6" t="s">
        <v>7</v>
      </c>
      <c r="B7" s="10">
        <f>COUNT(Coordinates!G:G)</f>
        <v>7</v>
      </c>
      <c r="C7" s="8">
        <f>MIN(Coordinates!G:G)</f>
        <v>-0.1</v>
      </c>
      <c r="D7" s="8">
        <f>MAX(Coordinates!G:G)</f>
        <v>6.6000000000000003E-2</v>
      </c>
      <c r="E7" s="8">
        <f>AVERAGE(Coordinates!G:G)</f>
        <v>-1.8285714285714287E-2</v>
      </c>
      <c r="F7" s="8">
        <f>MEDIAN(Coordinates!G:G)</f>
        <v>-7.0000000000000001E-3</v>
      </c>
      <c r="G7" s="8">
        <f>SKEW(Coordinates!G:G)</f>
        <v>3.4763004656089301E-2</v>
      </c>
      <c r="H7" s="8">
        <f>_xlfn.STDEV.S(Coordinates!G:G)</f>
        <v>5.2955057315029842E-2</v>
      </c>
      <c r="I7" s="8">
        <f>SQRT(SUMSQ(Coordinates!G:G)/COUNT(Coordinates!G:G))</f>
        <v>5.2325901807804519E-2</v>
      </c>
    </row>
    <row r="9" spans="1:9" x14ac:dyDescent="0.25">
      <c r="A9" s="2" t="s">
        <v>26</v>
      </c>
      <c r="B9" s="10">
        <f>COUNT(Coordinates!P:P)</f>
        <v>25</v>
      </c>
      <c r="C9" s="2" t="s">
        <v>27</v>
      </c>
      <c r="D9" s="10">
        <f>COUNT(Vegetated!Y:Y)</f>
        <v>1</v>
      </c>
      <c r="E9"/>
      <c r="F9"/>
    </row>
    <row r="10" spans="1:9" x14ac:dyDescent="0.25">
      <c r="A10"/>
      <c r="B10"/>
      <c r="C10"/>
      <c r="D10"/>
      <c r="E10"/>
      <c r="F10"/>
    </row>
    <row r="11" spans="1:9" x14ac:dyDescent="0.25">
      <c r="A11" s="33" t="s">
        <v>35</v>
      </c>
      <c r="B11" s="33"/>
      <c r="C11" s="33"/>
      <c r="D11" s="33"/>
      <c r="E11" s="33"/>
      <c r="F11"/>
    </row>
    <row r="12" spans="1:9" x14ac:dyDescent="0.25">
      <c r="A12" s="2" t="s">
        <v>28</v>
      </c>
      <c r="B12" s="2" t="s">
        <v>16</v>
      </c>
      <c r="C12" s="2" t="s">
        <v>23</v>
      </c>
      <c r="D12" s="2" t="s">
        <v>29</v>
      </c>
      <c r="E12" s="2" t="s">
        <v>30</v>
      </c>
      <c r="F12"/>
    </row>
    <row r="13" spans="1:9" x14ac:dyDescent="0.25">
      <c r="A13" s="3" t="s">
        <v>31</v>
      </c>
      <c r="B13" s="4">
        <f>COUNT('Non-vegetated'!G:G)</f>
        <v>20</v>
      </c>
      <c r="C13" s="5">
        <f>SQRT(SUMSQ('Non-vegetated'!G:G)/COUNT('Non-vegetated'!G:G))</f>
        <v>3.880721582386451E-2</v>
      </c>
      <c r="D13" s="5">
        <f>C13*1.96</f>
        <v>7.6062143014774444E-2</v>
      </c>
      <c r="E13" s="5"/>
      <c r="F13"/>
    </row>
    <row r="14" spans="1:9" x14ac:dyDescent="0.25">
      <c r="A14" s="6" t="s">
        <v>32</v>
      </c>
      <c r="B14" s="7">
        <f>COUNT('Non-vegetated'!O:O)</f>
        <v>20</v>
      </c>
      <c r="C14" s="8">
        <f>SQRT(SUMSQ('Non-vegetated'!O:O)/COUNT('Non-vegetated'!O:O))</f>
        <v>3.8661350209220582E-2</v>
      </c>
      <c r="D14" s="9">
        <f t="shared" ref="D14:D15" si="0">C14*1.96</f>
        <v>7.5776246410072343E-2</v>
      </c>
      <c r="E14" s="8"/>
      <c r="F14"/>
    </row>
    <row r="15" spans="1:9" ht="15" customHeight="1" x14ac:dyDescent="0.25">
      <c r="A15" s="3" t="s">
        <v>33</v>
      </c>
      <c r="B15" s="4">
        <f>COUNT('Non-vegetated'!W:W)</f>
        <v>20</v>
      </c>
      <c r="C15" s="5">
        <f>SQRT(SUMSQ('Non-vegetated'!W:W)/COUNT('Non-vegetated'!W:W))</f>
        <v>3.7778300649974832E-2</v>
      </c>
      <c r="D15" s="5">
        <f t="shared" si="0"/>
        <v>7.404546927395067E-2</v>
      </c>
      <c r="E15" s="5"/>
      <c r="F15"/>
    </row>
    <row r="16" spans="1:9" ht="15" customHeight="1" x14ac:dyDescent="0.25">
      <c r="A16" s="6" t="s">
        <v>34</v>
      </c>
      <c r="B16" s="7">
        <f>COUNT(Vegetated!G:G)</f>
        <v>5</v>
      </c>
      <c r="C16" s="8">
        <f>SQRT(SUMSQ(Vegetated!G:G)/COUNT(Vegetated!G:G))</f>
        <v>6.2992062992094491E-2</v>
      </c>
      <c r="D16" s="9"/>
      <c r="E16" s="8">
        <f>_xlfn.PERCENTILE.INC(Vegetated!H:H,0.95)</f>
        <v>8.4600000000000009E-2</v>
      </c>
      <c r="F16"/>
    </row>
    <row r="17" spans="1:16" x14ac:dyDescent="0.25">
      <c r="A17" s="3" t="s">
        <v>39</v>
      </c>
      <c r="B17" s="4">
        <f>COUNT(Vegetated!P:P)</f>
        <v>5</v>
      </c>
      <c r="C17" s="5">
        <f>SQRT(SUMSQ(Vegetated!P:P)/COUNT(Vegetated!P:P))</f>
        <v>6.4580182718851034E-2</v>
      </c>
      <c r="D17" s="5"/>
      <c r="E17" s="5">
        <f>_xlfn.PERCENTILE.INC(Vegetated!Q:Q,0.95)</f>
        <v>8.9200000000005275E-2</v>
      </c>
      <c r="F17"/>
    </row>
    <row r="18" spans="1:16" x14ac:dyDescent="0.25">
      <c r="A18"/>
      <c r="B18"/>
      <c r="C18"/>
      <c r="D18"/>
      <c r="E18"/>
      <c r="F18"/>
    </row>
    <row r="19" spans="1:16" x14ac:dyDescent="0.25">
      <c r="A19"/>
      <c r="B19"/>
      <c r="C19"/>
      <c r="D19"/>
      <c r="E19"/>
      <c r="F19"/>
      <c r="H19" s="37"/>
      <c r="I19" s="37"/>
      <c r="J19" s="37"/>
      <c r="K19" s="37"/>
      <c r="L19" s="37"/>
      <c r="M19" s="37"/>
      <c r="N19" s="37"/>
      <c r="O19" s="37"/>
      <c r="P19" s="37"/>
    </row>
    <row r="20" spans="1:16" x14ac:dyDescent="0.25">
      <c r="A20"/>
      <c r="B20"/>
      <c r="C20"/>
      <c r="D20"/>
      <c r="E20"/>
      <c r="F20"/>
      <c r="H20"/>
      <c r="I20"/>
      <c r="J20"/>
      <c r="K20"/>
      <c r="L20"/>
      <c r="M20"/>
      <c r="N20"/>
      <c r="O20"/>
      <c r="P20"/>
    </row>
    <row r="21" spans="1:16" x14ac:dyDescent="0.25">
      <c r="A21"/>
      <c r="B21"/>
      <c r="C21"/>
      <c r="D21"/>
      <c r="E21"/>
      <c r="F21"/>
      <c r="H21"/>
      <c r="I21"/>
      <c r="J21"/>
      <c r="K21"/>
      <c r="L21"/>
      <c r="M21"/>
      <c r="N21"/>
      <c r="O21"/>
      <c r="P21"/>
    </row>
    <row r="22" spans="1:16" x14ac:dyDescent="0.25">
      <c r="A22"/>
      <c r="B22"/>
      <c r="C22"/>
      <c r="D22"/>
      <c r="E22"/>
      <c r="F22"/>
      <c r="H22"/>
      <c r="I22"/>
      <c r="J22"/>
      <c r="K22"/>
      <c r="L22"/>
      <c r="M22"/>
      <c r="N22"/>
      <c r="O22"/>
      <c r="P22"/>
    </row>
    <row r="23" spans="1:16" x14ac:dyDescent="0.25">
      <c r="F23"/>
      <c r="H23"/>
      <c r="I23"/>
      <c r="J23"/>
      <c r="K23"/>
      <c r="L23"/>
      <c r="M23"/>
      <c r="N23"/>
      <c r="O23"/>
      <c r="P23"/>
    </row>
    <row r="24" spans="1:16" ht="15" customHeight="1" x14ac:dyDescent="0.25">
      <c r="F24"/>
      <c r="H24"/>
      <c r="I24"/>
      <c r="J24"/>
      <c r="K24"/>
      <c r="L24"/>
      <c r="M24"/>
      <c r="N24"/>
      <c r="O24"/>
      <c r="P24"/>
    </row>
    <row r="25" spans="1:16" x14ac:dyDescent="0.25">
      <c r="F25"/>
      <c r="H25"/>
      <c r="I25"/>
      <c r="J25"/>
      <c r="K25"/>
      <c r="L25"/>
      <c r="M25"/>
      <c r="N25"/>
      <c r="O25"/>
      <c r="P25"/>
    </row>
    <row r="26" spans="1:16" x14ac:dyDescent="0.25">
      <c r="H26"/>
      <c r="I26"/>
      <c r="J26"/>
      <c r="K26"/>
      <c r="L26"/>
      <c r="M26"/>
      <c r="N26"/>
      <c r="O26"/>
      <c r="P26"/>
    </row>
  </sheetData>
  <mergeCells count="4">
    <mergeCell ref="A5:I5"/>
    <mergeCell ref="A1:D1"/>
    <mergeCell ref="H19:P19"/>
    <mergeCell ref="A11:E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A10" sqref="A10"/>
    </sheetView>
  </sheetViews>
  <sheetFormatPr defaultRowHeight="15" x14ac:dyDescent="0.25"/>
  <cols>
    <col min="1" max="1" width="8.28515625" style="1" bestFit="1" customWidth="1"/>
    <col min="2" max="2" width="10.5703125" style="13" bestFit="1" customWidth="1"/>
    <col min="3" max="3" width="11.5703125" style="13" bestFit="1" customWidth="1"/>
    <col min="4" max="4" width="8.85546875" style="13" bestFit="1" customWidth="1"/>
    <col min="5" max="5" width="7.7109375" style="13" bestFit="1" customWidth="1"/>
    <col min="6" max="6" width="12" style="1" bestFit="1" customWidth="1"/>
    <col min="7" max="7" width="7.28515625" style="13" bestFit="1" customWidth="1"/>
    <col min="8" max="8" width="5.5703125" style="13" bestFit="1" customWidth="1"/>
    <col min="9" max="9" width="2.7109375" style="1" customWidth="1"/>
    <col min="10" max="10" width="8.7109375" style="1" bestFit="1" customWidth="1"/>
    <col min="11" max="11" width="10.5703125" style="13" bestFit="1" customWidth="1"/>
    <col min="12" max="12" width="11.5703125" style="13" bestFit="1" customWidth="1"/>
    <col min="13" max="13" width="8.85546875" style="13" bestFit="1" customWidth="1"/>
    <col min="14" max="14" width="7.7109375" style="13" bestFit="1" customWidth="1"/>
    <col min="15" max="15" width="13.5703125" style="1" bestFit="1" customWidth="1"/>
    <col min="16" max="16" width="7.28515625" style="13" bestFit="1" customWidth="1"/>
    <col min="17" max="17" width="5.5703125" style="13" bestFit="1" customWidth="1"/>
    <col min="18" max="16384" width="9.140625" style="1"/>
  </cols>
  <sheetData>
    <row r="1" spans="1:17" x14ac:dyDescent="0.25">
      <c r="A1" s="33" t="s">
        <v>7</v>
      </c>
      <c r="B1" s="33"/>
      <c r="C1" s="33"/>
      <c r="D1" s="33"/>
      <c r="E1" s="33"/>
      <c r="F1" s="33"/>
      <c r="G1" s="33"/>
      <c r="H1" s="33"/>
      <c r="J1" s="34" t="s">
        <v>40</v>
      </c>
      <c r="K1" s="35"/>
      <c r="L1" s="35"/>
      <c r="M1" s="35"/>
      <c r="N1" s="35"/>
      <c r="O1" s="35"/>
      <c r="P1" s="35"/>
      <c r="Q1" s="36"/>
    </row>
    <row r="2" spans="1:17" x14ac:dyDescent="0.25">
      <c r="A2" s="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2" t="s">
        <v>5</v>
      </c>
      <c r="G2" s="12" t="s">
        <v>6</v>
      </c>
      <c r="H2" s="12" t="s">
        <v>8</v>
      </c>
      <c r="J2" s="2" t="s">
        <v>0</v>
      </c>
      <c r="K2" s="12" t="s">
        <v>1</v>
      </c>
      <c r="L2" s="12" t="s">
        <v>2</v>
      </c>
      <c r="M2" s="12" t="s">
        <v>3</v>
      </c>
      <c r="N2" s="12" t="s">
        <v>4</v>
      </c>
      <c r="O2" s="2" t="s">
        <v>5</v>
      </c>
      <c r="P2" s="12" t="s">
        <v>6</v>
      </c>
      <c r="Q2" s="12" t="s">
        <v>8</v>
      </c>
    </row>
    <row r="3" spans="1:17" x14ac:dyDescent="0.25">
      <c r="A3" s="1" t="s">
        <v>41</v>
      </c>
      <c r="B3" s="13">
        <v>757136.55299999996</v>
      </c>
      <c r="C3" s="13">
        <v>3392631.591</v>
      </c>
      <c r="D3" s="13">
        <v>88.25</v>
      </c>
      <c r="E3" s="13">
        <v>88.259</v>
      </c>
      <c r="F3" s="1" t="s">
        <v>73</v>
      </c>
      <c r="G3" s="13">
        <v>8.9999999999999993E-3</v>
      </c>
      <c r="H3" s="13">
        <f>ABS(G3)</f>
        <v>8.9999999999999993E-3</v>
      </c>
      <c r="J3" s="1" t="s">
        <v>48</v>
      </c>
      <c r="K3" s="13">
        <v>761620.38500000001</v>
      </c>
      <c r="L3" s="13">
        <v>3375920.8689999999</v>
      </c>
      <c r="M3" s="13">
        <v>83.465000000000003</v>
      </c>
      <c r="N3" s="13">
        <v>83.471000000000004</v>
      </c>
      <c r="O3" s="1" t="s">
        <v>74</v>
      </c>
      <c r="P3" s="13">
        <v>6.0000000000000001E-3</v>
      </c>
      <c r="Q3" s="13">
        <f t="shared" ref="Q3:Q27" si="0">ABS(P3)</f>
        <v>6.0000000000000001E-3</v>
      </c>
    </row>
    <row r="4" spans="1:17" x14ac:dyDescent="0.25">
      <c r="A4" s="1" t="s">
        <v>42</v>
      </c>
      <c r="B4" s="13">
        <v>758853.69400000002</v>
      </c>
      <c r="C4" s="13">
        <v>3380867.9890000001</v>
      </c>
      <c r="D4" s="13">
        <v>96.257000000000005</v>
      </c>
      <c r="E4" s="13">
        <v>96.25</v>
      </c>
      <c r="F4" s="1" t="s">
        <v>73</v>
      </c>
      <c r="G4" s="13">
        <v>-7.0000000000000001E-3</v>
      </c>
      <c r="H4" s="13">
        <f t="shared" ref="H4:H9" si="1">ABS(G4)</f>
        <v>7.0000000000000001E-3</v>
      </c>
      <c r="J4" s="1" t="s">
        <v>49</v>
      </c>
      <c r="K4" s="13">
        <v>749691.9</v>
      </c>
      <c r="L4" s="13">
        <v>3385490.0210000002</v>
      </c>
      <c r="M4" s="13">
        <v>90.858999999999995</v>
      </c>
      <c r="N4" s="13">
        <v>90.77</v>
      </c>
      <c r="O4" s="1" t="s">
        <v>74</v>
      </c>
      <c r="P4" s="13">
        <v>-8.8999999999999996E-2</v>
      </c>
      <c r="Q4" s="13">
        <f t="shared" si="0"/>
        <v>8.8999999999999996E-2</v>
      </c>
    </row>
    <row r="5" spans="1:17" x14ac:dyDescent="0.25">
      <c r="A5" s="1" t="s">
        <v>43</v>
      </c>
      <c r="B5" s="13">
        <v>750431.84600000002</v>
      </c>
      <c r="C5" s="13">
        <v>3386313.28</v>
      </c>
      <c r="D5" s="13">
        <v>89.870999999999995</v>
      </c>
      <c r="E5" s="13">
        <v>89.828999999999994</v>
      </c>
      <c r="F5" s="1" t="s">
        <v>73</v>
      </c>
      <c r="G5" s="13">
        <v>-4.2000000000000003E-2</v>
      </c>
      <c r="H5" s="13">
        <f t="shared" si="1"/>
        <v>4.2000000000000003E-2</v>
      </c>
      <c r="J5" s="1" t="s">
        <v>50</v>
      </c>
      <c r="K5" s="13">
        <v>754487.72100000002</v>
      </c>
      <c r="L5" s="13">
        <v>3390713.7170000002</v>
      </c>
      <c r="M5" s="13">
        <v>104.928</v>
      </c>
      <c r="N5" s="13">
        <v>104.96</v>
      </c>
      <c r="O5" s="1" t="s">
        <v>74</v>
      </c>
      <c r="P5" s="13">
        <v>3.2000000000000001E-2</v>
      </c>
      <c r="Q5" s="13">
        <f t="shared" si="0"/>
        <v>3.2000000000000001E-2</v>
      </c>
    </row>
    <row r="6" spans="1:17" x14ac:dyDescent="0.25">
      <c r="A6" s="1" t="s">
        <v>44</v>
      </c>
      <c r="B6" s="13">
        <v>768318.42299999995</v>
      </c>
      <c r="C6" s="13">
        <v>3374366.77</v>
      </c>
      <c r="D6" s="13">
        <v>96.477999999999994</v>
      </c>
      <c r="E6" s="13">
        <v>96.543999999999997</v>
      </c>
      <c r="F6" s="1" t="s">
        <v>73</v>
      </c>
      <c r="G6" s="13">
        <v>6.6000000000000003E-2</v>
      </c>
      <c r="H6" s="13">
        <f t="shared" si="1"/>
        <v>6.6000000000000003E-2</v>
      </c>
      <c r="J6" s="1" t="s">
        <v>51</v>
      </c>
      <c r="K6" s="13">
        <v>755235.91099999996</v>
      </c>
      <c r="L6" s="13">
        <v>3377075.736</v>
      </c>
      <c r="M6" s="13">
        <v>69.299000000000007</v>
      </c>
      <c r="N6" s="13">
        <v>69.34</v>
      </c>
      <c r="O6" s="1" t="s">
        <v>74</v>
      </c>
      <c r="P6" s="13">
        <v>4.1000000000000002E-2</v>
      </c>
      <c r="Q6" s="13">
        <f t="shared" si="0"/>
        <v>4.1000000000000002E-2</v>
      </c>
    </row>
    <row r="7" spans="1:17" x14ac:dyDescent="0.25">
      <c r="A7" s="1" t="s">
        <v>45</v>
      </c>
      <c r="B7" s="13">
        <v>764127.67799999996</v>
      </c>
      <c r="C7" s="13">
        <v>3392116.0729999999</v>
      </c>
      <c r="D7" s="13">
        <v>94.48</v>
      </c>
      <c r="E7" s="13">
        <v>94.48</v>
      </c>
      <c r="F7" s="1" t="s">
        <v>73</v>
      </c>
      <c r="G7" s="13">
        <v>0</v>
      </c>
      <c r="H7" s="13">
        <f t="shared" si="1"/>
        <v>0</v>
      </c>
      <c r="J7" s="1" t="s">
        <v>52</v>
      </c>
      <c r="K7" s="13">
        <v>768405.49699999997</v>
      </c>
      <c r="L7" s="13">
        <v>3373998.861</v>
      </c>
      <c r="M7" s="13">
        <v>92.757000000000005</v>
      </c>
      <c r="N7" s="13">
        <v>92.753</v>
      </c>
      <c r="O7" s="1" t="s">
        <v>74</v>
      </c>
      <c r="P7" s="13">
        <v>-4.0000000000000001E-3</v>
      </c>
      <c r="Q7" s="13">
        <f t="shared" si="0"/>
        <v>4.0000000000000001E-3</v>
      </c>
    </row>
    <row r="8" spans="1:17" x14ac:dyDescent="0.25">
      <c r="A8" s="1" t="s">
        <v>46</v>
      </c>
      <c r="B8" s="13">
        <v>766717.25300000003</v>
      </c>
      <c r="C8" s="13">
        <v>3384861.9550000001</v>
      </c>
      <c r="D8" s="13">
        <v>71.599000000000004</v>
      </c>
      <c r="E8" s="13">
        <v>71.545000000000002</v>
      </c>
      <c r="F8" s="1" t="s">
        <v>73</v>
      </c>
      <c r="G8" s="13">
        <v>-5.3999999999999999E-2</v>
      </c>
      <c r="H8" s="13">
        <f t="shared" si="1"/>
        <v>5.3999999999999999E-2</v>
      </c>
      <c r="J8" s="1" t="s">
        <v>53</v>
      </c>
      <c r="K8" s="13">
        <v>766945.84299999999</v>
      </c>
      <c r="L8" s="13">
        <v>3385190.3730000001</v>
      </c>
      <c r="M8" s="13">
        <v>74.941999999999993</v>
      </c>
      <c r="N8" s="13">
        <v>74.932000000000002</v>
      </c>
      <c r="O8" s="1" t="s">
        <v>74</v>
      </c>
      <c r="P8" s="13">
        <v>-0.01</v>
      </c>
      <c r="Q8" s="13">
        <f t="shared" si="0"/>
        <v>0.01</v>
      </c>
    </row>
    <row r="9" spans="1:17" x14ac:dyDescent="0.25">
      <c r="A9" s="1" t="s">
        <v>47</v>
      </c>
      <c r="B9" s="13">
        <v>768965.36399999994</v>
      </c>
      <c r="C9" s="13">
        <v>3377942.83</v>
      </c>
      <c r="D9" s="13">
        <v>70.415000000000006</v>
      </c>
      <c r="E9" s="13">
        <v>70.314999999999998</v>
      </c>
      <c r="F9" s="1" t="s">
        <v>73</v>
      </c>
      <c r="G9" s="13">
        <v>-0.1</v>
      </c>
      <c r="H9" s="13">
        <f t="shared" si="1"/>
        <v>0.1</v>
      </c>
      <c r="J9" s="1" t="s">
        <v>54</v>
      </c>
      <c r="K9" s="13">
        <v>768922.79599999997</v>
      </c>
      <c r="L9" s="13">
        <v>3380532.5219999999</v>
      </c>
      <c r="M9" s="13">
        <v>69.78</v>
      </c>
      <c r="N9" s="13">
        <v>69.744</v>
      </c>
      <c r="O9" s="1" t="s">
        <v>74</v>
      </c>
      <c r="P9" s="13">
        <v>-3.5999999999999997E-2</v>
      </c>
      <c r="Q9" s="13">
        <f t="shared" si="0"/>
        <v>3.5999999999999997E-2</v>
      </c>
    </row>
    <row r="10" spans="1:17" x14ac:dyDescent="0.25">
      <c r="J10" s="1" t="s">
        <v>55</v>
      </c>
      <c r="K10" s="13">
        <v>762293.01500000001</v>
      </c>
      <c r="L10" s="13">
        <v>3383653.2510000002</v>
      </c>
      <c r="M10" s="13">
        <v>88.846999999999994</v>
      </c>
      <c r="N10" s="13">
        <v>88.849000000000004</v>
      </c>
      <c r="O10" s="1" t="s">
        <v>74</v>
      </c>
      <c r="P10" s="13">
        <v>2E-3</v>
      </c>
      <c r="Q10" s="13">
        <f t="shared" si="0"/>
        <v>2E-3</v>
      </c>
    </row>
    <row r="11" spans="1:17" x14ac:dyDescent="0.25">
      <c r="J11" s="1" t="s">
        <v>56</v>
      </c>
      <c r="K11" s="13">
        <v>756631.62899999996</v>
      </c>
      <c r="L11" s="13">
        <v>3384023.426</v>
      </c>
      <c r="M11" s="13">
        <v>94.016999999999996</v>
      </c>
      <c r="N11" s="13">
        <v>94.015000000000001</v>
      </c>
      <c r="O11" s="1" t="s">
        <v>74</v>
      </c>
      <c r="P11" s="13">
        <v>-2E-3</v>
      </c>
      <c r="Q11" s="13">
        <f t="shared" si="0"/>
        <v>2E-3</v>
      </c>
    </row>
    <row r="12" spans="1:17" x14ac:dyDescent="0.25">
      <c r="J12" s="1" t="s">
        <v>57</v>
      </c>
      <c r="K12" s="13">
        <v>760073.32400000002</v>
      </c>
      <c r="L12" s="13">
        <v>3379848.335</v>
      </c>
      <c r="M12" s="13">
        <v>90.706000000000003</v>
      </c>
      <c r="N12" s="13">
        <v>90.676000000000002</v>
      </c>
      <c r="O12" s="1" t="s">
        <v>74</v>
      </c>
      <c r="P12" s="13">
        <v>-0.03</v>
      </c>
      <c r="Q12" s="13">
        <f t="shared" si="0"/>
        <v>0.03</v>
      </c>
    </row>
    <row r="13" spans="1:17" x14ac:dyDescent="0.25">
      <c r="J13" s="1" t="s">
        <v>58</v>
      </c>
      <c r="K13" s="13">
        <v>760664.30799999996</v>
      </c>
      <c r="L13" s="13">
        <v>3394026.83</v>
      </c>
      <c r="M13" s="13">
        <v>90.066000000000003</v>
      </c>
      <c r="N13" s="13">
        <v>90.067999999999998</v>
      </c>
      <c r="O13" s="1" t="s">
        <v>74</v>
      </c>
      <c r="P13" s="13">
        <v>2E-3</v>
      </c>
      <c r="Q13" s="13">
        <f t="shared" si="0"/>
        <v>2E-3</v>
      </c>
    </row>
    <row r="14" spans="1:17" x14ac:dyDescent="0.25">
      <c r="J14" s="1" t="s">
        <v>59</v>
      </c>
      <c r="K14" s="13">
        <v>760441.85</v>
      </c>
      <c r="L14" s="13">
        <v>3388295.1290000002</v>
      </c>
      <c r="M14" s="13">
        <v>84.424000000000007</v>
      </c>
      <c r="N14" s="13">
        <v>84.436999999999998</v>
      </c>
      <c r="O14" s="1" t="s">
        <v>74</v>
      </c>
      <c r="P14" s="13">
        <v>1.2999999999999999E-2</v>
      </c>
      <c r="Q14" s="13">
        <f t="shared" si="0"/>
        <v>1.2999999999999999E-2</v>
      </c>
    </row>
    <row r="15" spans="1:17" x14ac:dyDescent="0.25">
      <c r="J15" s="1" t="s">
        <v>60</v>
      </c>
      <c r="K15" s="13">
        <v>766376.99899999995</v>
      </c>
      <c r="L15" s="13">
        <v>3388645.5010000002</v>
      </c>
      <c r="M15" s="13">
        <v>77.180000000000007</v>
      </c>
      <c r="N15" s="13">
        <v>77.278999999999996</v>
      </c>
      <c r="O15" s="1" t="s">
        <v>74</v>
      </c>
      <c r="P15" s="13">
        <v>9.9000000000000005E-2</v>
      </c>
      <c r="Q15" s="13">
        <f t="shared" si="0"/>
        <v>9.9000000000000005E-2</v>
      </c>
    </row>
    <row r="16" spans="1:17" x14ac:dyDescent="0.25">
      <c r="J16" s="1" t="s">
        <v>61</v>
      </c>
      <c r="K16" s="13">
        <v>755759.75600000005</v>
      </c>
      <c r="L16" s="13">
        <v>3387780.429</v>
      </c>
      <c r="M16" s="13">
        <v>94.561999999999998</v>
      </c>
      <c r="N16" s="13">
        <v>94.534999999999997</v>
      </c>
      <c r="O16" s="1" t="s">
        <v>74</v>
      </c>
      <c r="P16" s="13">
        <v>-2.7E-2</v>
      </c>
      <c r="Q16" s="13">
        <f t="shared" si="0"/>
        <v>2.7E-2</v>
      </c>
    </row>
    <row r="17" spans="10:17" x14ac:dyDescent="0.25">
      <c r="J17" s="1" t="s">
        <v>62</v>
      </c>
      <c r="K17" s="13">
        <v>752815.429</v>
      </c>
      <c r="L17" s="13">
        <v>3382611.98</v>
      </c>
      <c r="M17" s="13">
        <v>71.319000000000003</v>
      </c>
      <c r="N17" s="13">
        <v>71.302999999999997</v>
      </c>
      <c r="O17" s="1" t="s">
        <v>74</v>
      </c>
      <c r="P17" s="13">
        <v>-1.6E-2</v>
      </c>
      <c r="Q17" s="13">
        <f t="shared" si="0"/>
        <v>1.6E-2</v>
      </c>
    </row>
    <row r="18" spans="10:17" x14ac:dyDescent="0.25">
      <c r="J18" s="1" t="s">
        <v>63</v>
      </c>
      <c r="K18" s="13">
        <v>764147.93099999998</v>
      </c>
      <c r="L18" s="13">
        <v>3378422.7439999999</v>
      </c>
      <c r="M18" s="13">
        <v>78.855000000000004</v>
      </c>
      <c r="N18" s="13">
        <v>78.88</v>
      </c>
      <c r="O18" s="1" t="s">
        <v>74</v>
      </c>
      <c r="P18" s="13">
        <v>2.5000000000000001E-2</v>
      </c>
      <c r="Q18" s="13">
        <f t="shared" si="0"/>
        <v>2.5000000000000001E-2</v>
      </c>
    </row>
    <row r="19" spans="10:17" x14ac:dyDescent="0.25">
      <c r="J19" s="1" t="s">
        <v>64</v>
      </c>
      <c r="K19" s="13">
        <v>763539.81200000003</v>
      </c>
      <c r="L19" s="13">
        <v>3392620.852</v>
      </c>
      <c r="M19" s="13">
        <v>95.531999999999996</v>
      </c>
      <c r="N19" s="13">
        <v>95.543999999999997</v>
      </c>
      <c r="O19" s="1" t="s">
        <v>74</v>
      </c>
      <c r="P19" s="13">
        <v>1.2E-2</v>
      </c>
      <c r="Q19" s="13">
        <f t="shared" si="0"/>
        <v>1.2E-2</v>
      </c>
    </row>
    <row r="20" spans="10:17" x14ac:dyDescent="0.25">
      <c r="J20" s="1" t="s">
        <v>65</v>
      </c>
      <c r="K20" s="13">
        <v>757434.06099999999</v>
      </c>
      <c r="L20" s="13">
        <v>3393078.2310000001</v>
      </c>
      <c r="M20" s="13">
        <v>82.658000000000001</v>
      </c>
      <c r="N20" s="13">
        <v>82.665999999999997</v>
      </c>
      <c r="O20" s="1" t="s">
        <v>74</v>
      </c>
      <c r="P20" s="13">
        <v>8.0000000000000002E-3</v>
      </c>
      <c r="Q20" s="13">
        <f t="shared" si="0"/>
        <v>8.0000000000000002E-3</v>
      </c>
    </row>
    <row r="21" spans="10:17" x14ac:dyDescent="0.25">
      <c r="J21" s="1" t="s">
        <v>66</v>
      </c>
      <c r="K21" s="13">
        <v>757033.37800000003</v>
      </c>
      <c r="L21" s="13">
        <v>3390149.645</v>
      </c>
      <c r="M21" s="13">
        <v>87.86</v>
      </c>
      <c r="N21" s="13">
        <v>87.891999999999996</v>
      </c>
      <c r="O21" s="1" t="s">
        <v>74</v>
      </c>
      <c r="P21" s="13">
        <v>3.2000000000000001E-2</v>
      </c>
      <c r="Q21" s="13">
        <f t="shared" si="0"/>
        <v>3.2000000000000001E-2</v>
      </c>
    </row>
    <row r="22" spans="10:17" x14ac:dyDescent="0.25">
      <c r="J22" s="1" t="s">
        <v>67</v>
      </c>
      <c r="K22" s="13">
        <v>766008.43299999996</v>
      </c>
      <c r="L22" s="13">
        <v>3380926.804</v>
      </c>
      <c r="M22" s="13">
        <v>78.570999999999998</v>
      </c>
      <c r="N22" s="13">
        <v>78.635000000000005</v>
      </c>
      <c r="O22" s="1" t="s">
        <v>74</v>
      </c>
      <c r="P22" s="13">
        <v>6.4000000000000001E-2</v>
      </c>
      <c r="Q22" s="13">
        <f t="shared" si="0"/>
        <v>6.4000000000000001E-2</v>
      </c>
    </row>
    <row r="23" spans="10:17" x14ac:dyDescent="0.25">
      <c r="J23" s="1" t="s">
        <v>68</v>
      </c>
      <c r="K23" s="13">
        <v>757311.28399999999</v>
      </c>
      <c r="L23" s="13">
        <v>3375159.7680000002</v>
      </c>
      <c r="M23" s="13">
        <v>66.436000000000007</v>
      </c>
      <c r="N23" s="13">
        <v>66.519000000000005</v>
      </c>
      <c r="O23" s="1" t="s">
        <v>75</v>
      </c>
      <c r="P23" s="13">
        <v>8.3000000000000004E-2</v>
      </c>
      <c r="Q23" s="13">
        <f t="shared" si="0"/>
        <v>8.3000000000000004E-2</v>
      </c>
    </row>
    <row r="24" spans="10:17" x14ac:dyDescent="0.25">
      <c r="J24" s="1" t="s">
        <v>69</v>
      </c>
      <c r="K24" s="13">
        <v>767920.36199999996</v>
      </c>
      <c r="L24" s="13">
        <v>3390863.034</v>
      </c>
      <c r="M24" s="13">
        <v>72.201999999999998</v>
      </c>
      <c r="N24" s="13">
        <v>72.287000000000006</v>
      </c>
      <c r="O24" s="1" t="s">
        <v>75</v>
      </c>
      <c r="P24" s="13">
        <v>8.5000000000000006E-2</v>
      </c>
      <c r="Q24" s="13">
        <f t="shared" si="0"/>
        <v>8.5000000000000006E-2</v>
      </c>
    </row>
    <row r="25" spans="10:17" x14ac:dyDescent="0.25">
      <c r="J25" s="1" t="s">
        <v>70</v>
      </c>
      <c r="K25" s="13">
        <v>751600.04299999995</v>
      </c>
      <c r="L25" s="13">
        <v>3389206.7889999999</v>
      </c>
      <c r="M25" s="13">
        <v>105.655</v>
      </c>
      <c r="N25" s="13">
        <v>105.604</v>
      </c>
      <c r="O25" s="1" t="s">
        <v>75</v>
      </c>
      <c r="P25" s="13">
        <v>-5.0999999999999997E-2</v>
      </c>
      <c r="Q25" s="13">
        <f t="shared" si="0"/>
        <v>5.0999999999999997E-2</v>
      </c>
    </row>
    <row r="26" spans="10:17" x14ac:dyDescent="0.25">
      <c r="J26" s="1" t="s">
        <v>71</v>
      </c>
      <c r="K26" s="13">
        <v>768987.62600000005</v>
      </c>
      <c r="L26" s="13">
        <v>3377962.2790000001</v>
      </c>
      <c r="M26" s="13">
        <v>68.581000000000003</v>
      </c>
      <c r="N26" s="13">
        <v>68.525999999999996</v>
      </c>
      <c r="O26" s="1" t="s">
        <v>75</v>
      </c>
      <c r="P26" s="13">
        <v>-5.5E-2</v>
      </c>
      <c r="Q26" s="13">
        <f t="shared" si="0"/>
        <v>5.5E-2</v>
      </c>
    </row>
    <row r="27" spans="10:17" x14ac:dyDescent="0.25">
      <c r="J27" s="1" t="s">
        <v>72</v>
      </c>
      <c r="K27" s="13">
        <v>759514.82499999995</v>
      </c>
      <c r="L27" s="13">
        <v>3389628.676</v>
      </c>
      <c r="M27" s="13">
        <v>80.983999999999995</v>
      </c>
      <c r="N27" s="13">
        <v>80.994</v>
      </c>
      <c r="O27" s="1" t="s">
        <v>75</v>
      </c>
      <c r="P27" s="13">
        <v>0.01</v>
      </c>
      <c r="Q27" s="13">
        <f t="shared" si="0"/>
        <v>0.01</v>
      </c>
    </row>
  </sheetData>
  <mergeCells count="2">
    <mergeCell ref="A1:H1"/>
    <mergeCell ref="J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"/>
  <sheetViews>
    <sheetView workbookViewId="0">
      <selection activeCell="A31" sqref="A31"/>
    </sheetView>
  </sheetViews>
  <sheetFormatPr defaultRowHeight="15" x14ac:dyDescent="0.25"/>
  <cols>
    <col min="1" max="1" width="9" style="30" bestFit="1" customWidth="1"/>
    <col min="2" max="2" width="10.5703125" style="13" bestFit="1" customWidth="1"/>
    <col min="3" max="3" width="11.5703125" style="13" bestFit="1" customWidth="1"/>
    <col min="4" max="4" width="8.85546875" style="13" bestFit="1" customWidth="1"/>
    <col min="5" max="5" width="7.7109375" style="13" bestFit="1" customWidth="1"/>
    <col min="6" max="6" width="13.5703125" style="1" bestFit="1" customWidth="1"/>
    <col min="7" max="7" width="7.28515625" style="13" bestFit="1" customWidth="1"/>
    <col min="8" max="8" width="2.7109375" style="1" customWidth="1"/>
    <col min="9" max="9" width="9" style="30" bestFit="1" customWidth="1"/>
    <col min="10" max="10" width="10.5703125" style="13" bestFit="1" customWidth="1"/>
    <col min="11" max="11" width="11.5703125" style="13" bestFit="1" customWidth="1"/>
    <col min="12" max="12" width="8.85546875" style="13" bestFit="1" customWidth="1"/>
    <col min="13" max="13" width="7.7109375" style="13" bestFit="1" customWidth="1"/>
    <col min="14" max="14" width="13.5703125" style="1" bestFit="1" customWidth="1"/>
    <col min="15" max="15" width="7.28515625" style="13" bestFit="1" customWidth="1"/>
    <col min="16" max="16" width="2.7109375" style="1" customWidth="1"/>
    <col min="17" max="17" width="9" style="30" bestFit="1" customWidth="1"/>
    <col min="18" max="18" width="10.5703125" style="13" bestFit="1" customWidth="1"/>
    <col min="19" max="19" width="11.5703125" style="13" bestFit="1" customWidth="1"/>
    <col min="20" max="20" width="8.85546875" style="13" bestFit="1" customWidth="1"/>
    <col min="21" max="21" width="7.5703125" style="13" bestFit="1" customWidth="1"/>
    <col min="22" max="22" width="13.5703125" style="1" bestFit="1" customWidth="1"/>
    <col min="23" max="23" width="7.28515625" style="13" bestFit="1" customWidth="1"/>
    <col min="24" max="16384" width="9.140625" style="1"/>
  </cols>
  <sheetData>
    <row r="1" spans="1:23" x14ac:dyDescent="0.25">
      <c r="A1" s="38" t="s">
        <v>9</v>
      </c>
      <c r="B1" s="38"/>
      <c r="C1" s="38"/>
      <c r="D1" s="38"/>
      <c r="E1" s="38"/>
      <c r="F1" s="38"/>
      <c r="G1" s="38"/>
      <c r="H1" s="14"/>
      <c r="I1" s="38" t="s">
        <v>10</v>
      </c>
      <c r="J1" s="38"/>
      <c r="K1" s="38"/>
      <c r="L1" s="38"/>
      <c r="M1" s="38"/>
      <c r="N1" s="38"/>
      <c r="O1" s="38"/>
      <c r="P1" s="14"/>
      <c r="Q1" s="38" t="s">
        <v>11</v>
      </c>
      <c r="R1" s="38"/>
      <c r="S1" s="38"/>
      <c r="T1" s="38"/>
      <c r="U1" s="38"/>
      <c r="V1" s="38"/>
      <c r="W1" s="38"/>
    </row>
    <row r="2" spans="1:23" x14ac:dyDescent="0.25">
      <c r="A2" s="15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7" t="s">
        <v>6</v>
      </c>
      <c r="H2" s="14"/>
      <c r="I2" s="15" t="s">
        <v>0</v>
      </c>
      <c r="J2" s="16" t="s">
        <v>1</v>
      </c>
      <c r="K2" s="16" t="s">
        <v>2</v>
      </c>
      <c r="L2" s="16" t="s">
        <v>3</v>
      </c>
      <c r="M2" s="16" t="s">
        <v>4</v>
      </c>
      <c r="N2" s="16" t="s">
        <v>5</v>
      </c>
      <c r="O2" s="17" t="s">
        <v>6</v>
      </c>
      <c r="P2" s="14"/>
      <c r="Q2" s="15" t="s">
        <v>0</v>
      </c>
      <c r="R2" s="16" t="s">
        <v>1</v>
      </c>
      <c r="S2" s="16" t="s">
        <v>2</v>
      </c>
      <c r="T2" s="16" t="s">
        <v>3</v>
      </c>
      <c r="U2" s="16" t="s">
        <v>12</v>
      </c>
      <c r="V2" s="16" t="s">
        <v>5</v>
      </c>
      <c r="W2" s="17" t="s">
        <v>6</v>
      </c>
    </row>
    <row r="3" spans="1:23" x14ac:dyDescent="0.25">
      <c r="A3" s="6" t="s">
        <v>48</v>
      </c>
      <c r="B3" s="18">
        <v>761620.38500000001</v>
      </c>
      <c r="C3" s="18">
        <v>3375920.8689999999</v>
      </c>
      <c r="D3" s="18">
        <v>83.465000000000003</v>
      </c>
      <c r="E3" s="18">
        <v>83.471000000000004</v>
      </c>
      <c r="F3" s="19" t="s">
        <v>74</v>
      </c>
      <c r="G3" s="20">
        <v>6.0000000000000001E-3</v>
      </c>
      <c r="H3" s="14"/>
      <c r="I3" s="6" t="s">
        <v>48</v>
      </c>
      <c r="J3" s="20">
        <v>761620.38500000001</v>
      </c>
      <c r="K3" s="20">
        <v>3375920.8689999999</v>
      </c>
      <c r="L3" s="20">
        <v>83.465000000000003</v>
      </c>
      <c r="M3" s="20">
        <v>83.471000000000004</v>
      </c>
      <c r="N3" s="9" t="s">
        <v>74</v>
      </c>
      <c r="O3" s="21">
        <v>6.0000000000000001E-3</v>
      </c>
      <c r="P3" s="14"/>
      <c r="Q3" s="6" t="s">
        <v>48</v>
      </c>
      <c r="R3" s="20">
        <v>761620.38500000001</v>
      </c>
      <c r="S3" s="20">
        <v>3375920.8689999999</v>
      </c>
      <c r="T3" s="20">
        <v>83.465000000000003</v>
      </c>
      <c r="U3" s="20">
        <v>83.474000000000004</v>
      </c>
      <c r="V3" s="9" t="s">
        <v>74</v>
      </c>
      <c r="W3" s="21">
        <f>Table212[[#This Row],[DEMZ]]-Table212[[#This Row],[KnownZ]]</f>
        <v>9.0000000000003411E-3</v>
      </c>
    </row>
    <row r="4" spans="1:23" x14ac:dyDescent="0.25">
      <c r="A4" s="6" t="s">
        <v>49</v>
      </c>
      <c r="B4" s="18">
        <v>749691.9</v>
      </c>
      <c r="C4" s="18">
        <v>3385490.0210000002</v>
      </c>
      <c r="D4" s="18">
        <v>90.858999999999995</v>
      </c>
      <c r="E4" s="18">
        <v>90.77</v>
      </c>
      <c r="F4" s="19" t="s">
        <v>74</v>
      </c>
      <c r="G4" s="20">
        <v>-8.8999999999999996E-2</v>
      </c>
      <c r="H4" s="14"/>
      <c r="I4" s="6" t="s">
        <v>49</v>
      </c>
      <c r="J4" s="20">
        <v>749691.9</v>
      </c>
      <c r="K4" s="20">
        <v>3385490.0210000002</v>
      </c>
      <c r="L4" s="20">
        <v>90.858999999999995</v>
      </c>
      <c r="M4" s="20">
        <v>90.77</v>
      </c>
      <c r="N4" s="9" t="s">
        <v>74</v>
      </c>
      <c r="O4" s="21">
        <v>-8.8999999999999996E-2</v>
      </c>
      <c r="P4" s="14"/>
      <c r="Q4" s="6" t="s">
        <v>49</v>
      </c>
      <c r="R4" s="20">
        <v>749691.9</v>
      </c>
      <c r="S4" s="20">
        <v>3385490.0210000002</v>
      </c>
      <c r="T4" s="20">
        <v>90.858999999999995</v>
      </c>
      <c r="U4" s="20">
        <v>90.778000000000006</v>
      </c>
      <c r="V4" s="9" t="s">
        <v>74</v>
      </c>
      <c r="W4" s="21">
        <f>Table212[[#This Row],[DEMZ]]-Table212[[#This Row],[KnownZ]]</f>
        <v>-8.0999999999988859E-2</v>
      </c>
    </row>
    <row r="5" spans="1:23" x14ac:dyDescent="0.25">
      <c r="A5" s="6" t="s">
        <v>50</v>
      </c>
      <c r="B5" s="18">
        <v>754487.72100000002</v>
      </c>
      <c r="C5" s="18">
        <v>3390713.7170000002</v>
      </c>
      <c r="D5" s="18">
        <v>104.928</v>
      </c>
      <c r="E5" s="18">
        <v>104.96</v>
      </c>
      <c r="F5" s="19" t="s">
        <v>74</v>
      </c>
      <c r="G5" s="20">
        <v>3.2000000000000001E-2</v>
      </c>
      <c r="H5" s="14"/>
      <c r="I5" s="6" t="s">
        <v>50</v>
      </c>
      <c r="J5" s="20">
        <v>754487.72100000002</v>
      </c>
      <c r="K5" s="20">
        <v>3390713.7170000002</v>
      </c>
      <c r="L5" s="20">
        <v>104.928</v>
      </c>
      <c r="M5" s="20">
        <v>104.96</v>
      </c>
      <c r="N5" s="9" t="s">
        <v>74</v>
      </c>
      <c r="O5" s="21">
        <v>3.2000000000000001E-2</v>
      </c>
      <c r="P5" s="14"/>
      <c r="Q5" s="6" t="s">
        <v>50</v>
      </c>
      <c r="R5" s="20">
        <v>754487.72100000002</v>
      </c>
      <c r="S5" s="20">
        <v>3390713.7170000002</v>
      </c>
      <c r="T5" s="20">
        <v>104.928</v>
      </c>
      <c r="U5" s="20">
        <v>104.962</v>
      </c>
      <c r="V5" s="9" t="s">
        <v>74</v>
      </c>
      <c r="W5" s="21">
        <f>Table212[[#This Row],[DEMZ]]-Table212[[#This Row],[KnownZ]]</f>
        <v>3.4000000000006025E-2</v>
      </c>
    </row>
    <row r="6" spans="1:23" x14ac:dyDescent="0.25">
      <c r="A6" s="6" t="s">
        <v>51</v>
      </c>
      <c r="B6" s="18">
        <v>755235.91099999996</v>
      </c>
      <c r="C6" s="18">
        <v>3377075.736</v>
      </c>
      <c r="D6" s="18">
        <v>69.299000000000007</v>
      </c>
      <c r="E6" s="18">
        <v>69.34</v>
      </c>
      <c r="F6" s="19" t="s">
        <v>74</v>
      </c>
      <c r="G6" s="20">
        <v>4.1000000000000002E-2</v>
      </c>
      <c r="H6" s="14"/>
      <c r="I6" s="6" t="s">
        <v>51</v>
      </c>
      <c r="J6" s="20">
        <v>755235.91099999996</v>
      </c>
      <c r="K6" s="20">
        <v>3377075.736</v>
      </c>
      <c r="L6" s="20">
        <v>69.299000000000007</v>
      </c>
      <c r="M6" s="20">
        <v>69.34</v>
      </c>
      <c r="N6" s="9" t="s">
        <v>74</v>
      </c>
      <c r="O6" s="21">
        <v>4.1000000000000002E-2</v>
      </c>
      <c r="P6" s="14"/>
      <c r="Q6" s="6" t="s">
        <v>51</v>
      </c>
      <c r="R6" s="20">
        <v>755235.91099999996</v>
      </c>
      <c r="S6" s="20">
        <v>3377075.736</v>
      </c>
      <c r="T6" s="20">
        <v>69.299000000000007</v>
      </c>
      <c r="U6" s="20">
        <v>69.337999999999994</v>
      </c>
      <c r="V6" s="9" t="s">
        <v>74</v>
      </c>
      <c r="W6" s="21">
        <f>Table212[[#This Row],[DEMZ]]-Table212[[#This Row],[KnownZ]]</f>
        <v>3.8999999999987267E-2</v>
      </c>
    </row>
    <row r="7" spans="1:23" x14ac:dyDescent="0.25">
      <c r="A7" s="6" t="s">
        <v>52</v>
      </c>
      <c r="B7" s="18">
        <v>768405.49699999997</v>
      </c>
      <c r="C7" s="18">
        <v>3373998.861</v>
      </c>
      <c r="D7" s="18">
        <v>92.757000000000005</v>
      </c>
      <c r="E7" s="18">
        <v>92.756</v>
      </c>
      <c r="F7" s="19" t="s">
        <v>74</v>
      </c>
      <c r="G7" s="20">
        <v>-1E-3</v>
      </c>
      <c r="H7" s="14"/>
      <c r="I7" s="6" t="s">
        <v>52</v>
      </c>
      <c r="J7" s="20">
        <v>768405.49699999997</v>
      </c>
      <c r="K7" s="20">
        <v>3373998.861</v>
      </c>
      <c r="L7" s="20">
        <v>92.757000000000005</v>
      </c>
      <c r="M7" s="20">
        <v>92.753</v>
      </c>
      <c r="N7" s="9" t="s">
        <v>74</v>
      </c>
      <c r="O7" s="21">
        <v>-4.0000000000000001E-3</v>
      </c>
      <c r="P7" s="14"/>
      <c r="Q7" s="6" t="s">
        <v>52</v>
      </c>
      <c r="R7" s="20">
        <v>768405.49699999997</v>
      </c>
      <c r="S7" s="20">
        <v>3373998.861</v>
      </c>
      <c r="T7" s="20">
        <v>92.757000000000005</v>
      </c>
      <c r="U7" s="20">
        <v>92.757999999999996</v>
      </c>
      <c r="V7" s="9" t="s">
        <v>74</v>
      </c>
      <c r="W7" s="21">
        <f>Table212[[#This Row],[DEMZ]]-Table212[[#This Row],[KnownZ]]</f>
        <v>9.9999999999056399E-4</v>
      </c>
    </row>
    <row r="8" spans="1:23" x14ac:dyDescent="0.25">
      <c r="A8" s="6" t="s">
        <v>53</v>
      </c>
      <c r="B8" s="20">
        <v>766945.84299999999</v>
      </c>
      <c r="C8" s="20">
        <v>3385190.3730000001</v>
      </c>
      <c r="D8" s="20">
        <v>74.941999999999993</v>
      </c>
      <c r="E8" s="20">
        <v>74.932000000000002</v>
      </c>
      <c r="F8" s="19" t="s">
        <v>74</v>
      </c>
      <c r="G8" s="20">
        <v>-0.01</v>
      </c>
      <c r="H8" s="14"/>
      <c r="I8" s="6" t="s">
        <v>53</v>
      </c>
      <c r="J8" s="20">
        <v>766945.84299999999</v>
      </c>
      <c r="K8" s="20">
        <v>3385190.3730000001</v>
      </c>
      <c r="L8" s="20">
        <v>74.941999999999993</v>
      </c>
      <c r="M8" s="20">
        <v>74.932000000000002</v>
      </c>
      <c r="N8" s="9" t="s">
        <v>74</v>
      </c>
      <c r="O8" s="21">
        <v>-0.01</v>
      </c>
      <c r="P8" s="14"/>
      <c r="Q8" s="6" t="s">
        <v>53</v>
      </c>
      <c r="R8" s="20">
        <v>766945.84299999999</v>
      </c>
      <c r="S8" s="20">
        <v>3385190.3730000001</v>
      </c>
      <c r="T8" s="20">
        <v>74.941999999999993</v>
      </c>
      <c r="U8" s="20">
        <v>74.938000000000002</v>
      </c>
      <c r="V8" s="9" t="s">
        <v>74</v>
      </c>
      <c r="W8" s="21">
        <f>Table212[[#This Row],[DEMZ]]-Table212[[#This Row],[KnownZ]]</f>
        <v>-3.9999999999906777E-3</v>
      </c>
    </row>
    <row r="9" spans="1:23" x14ac:dyDescent="0.25">
      <c r="A9" s="6" t="s">
        <v>54</v>
      </c>
      <c r="B9" s="20">
        <v>768922.79599999997</v>
      </c>
      <c r="C9" s="20">
        <v>3380532.5219999999</v>
      </c>
      <c r="D9" s="20">
        <v>69.78</v>
      </c>
      <c r="E9" s="20">
        <v>69.754999999999995</v>
      </c>
      <c r="F9" s="19" t="s">
        <v>74</v>
      </c>
      <c r="G9" s="20">
        <v>-2.5000000000000001E-2</v>
      </c>
      <c r="H9" s="14"/>
      <c r="I9" s="6" t="s">
        <v>54</v>
      </c>
      <c r="J9" s="20">
        <v>768922.79599999997</v>
      </c>
      <c r="K9" s="20">
        <v>3380532.5219999999</v>
      </c>
      <c r="L9" s="20">
        <v>69.78</v>
      </c>
      <c r="M9" s="20">
        <v>69.744</v>
      </c>
      <c r="N9" s="9" t="s">
        <v>74</v>
      </c>
      <c r="O9" s="21">
        <v>-3.5999999999999997E-2</v>
      </c>
      <c r="P9" s="14"/>
      <c r="Q9" s="6" t="s">
        <v>54</v>
      </c>
      <c r="R9" s="20">
        <v>768922.79599999997</v>
      </c>
      <c r="S9" s="20">
        <v>3380532.5219999999</v>
      </c>
      <c r="T9" s="20">
        <v>69.78</v>
      </c>
      <c r="U9" s="20">
        <v>69.747</v>
      </c>
      <c r="V9" s="9" t="s">
        <v>74</v>
      </c>
      <c r="W9" s="21">
        <f>Table212[[#This Row],[DEMZ]]-Table212[[#This Row],[KnownZ]]</f>
        <v>-3.3000000000001251E-2</v>
      </c>
    </row>
    <row r="10" spans="1:23" x14ac:dyDescent="0.25">
      <c r="A10" s="6" t="s">
        <v>55</v>
      </c>
      <c r="B10" s="20">
        <v>762293.01500000001</v>
      </c>
      <c r="C10" s="20">
        <v>3383653.2510000002</v>
      </c>
      <c r="D10" s="20">
        <v>88.846999999999994</v>
      </c>
      <c r="E10" s="20">
        <v>88.849000000000004</v>
      </c>
      <c r="F10" s="19" t="s">
        <v>74</v>
      </c>
      <c r="G10" s="20">
        <v>2E-3</v>
      </c>
      <c r="H10" s="14"/>
      <c r="I10" s="6" t="s">
        <v>55</v>
      </c>
      <c r="J10" s="20">
        <v>762293.01500000001</v>
      </c>
      <c r="K10" s="20">
        <v>3383653.2510000002</v>
      </c>
      <c r="L10" s="20">
        <v>88.846999999999994</v>
      </c>
      <c r="M10" s="20">
        <v>88.849000000000004</v>
      </c>
      <c r="N10" s="9" t="s">
        <v>74</v>
      </c>
      <c r="O10" s="21">
        <v>2E-3</v>
      </c>
      <c r="P10" s="14"/>
      <c r="Q10" s="6" t="s">
        <v>55</v>
      </c>
      <c r="R10" s="20">
        <v>762293.01500000001</v>
      </c>
      <c r="S10" s="20">
        <v>3383653.2510000002</v>
      </c>
      <c r="T10" s="20">
        <v>88.846999999999994</v>
      </c>
      <c r="U10" s="20">
        <v>88.846000000000004</v>
      </c>
      <c r="V10" s="9" t="s">
        <v>74</v>
      </c>
      <c r="W10" s="21">
        <f>Table212[[#This Row],[DEMZ]]-Table212[[#This Row],[KnownZ]]</f>
        <v>-9.9999999999056399E-4</v>
      </c>
    </row>
    <row r="11" spans="1:23" x14ac:dyDescent="0.25">
      <c r="A11" s="6" t="s">
        <v>56</v>
      </c>
      <c r="B11" s="20">
        <v>756631.62899999996</v>
      </c>
      <c r="C11" s="20">
        <v>3384023.426</v>
      </c>
      <c r="D11" s="20">
        <v>94.016999999999996</v>
      </c>
      <c r="E11" s="20">
        <v>94.015000000000001</v>
      </c>
      <c r="F11" s="19" t="s">
        <v>74</v>
      </c>
      <c r="G11" s="20">
        <v>-2E-3</v>
      </c>
      <c r="H11" s="14"/>
      <c r="I11" s="6" t="s">
        <v>56</v>
      </c>
      <c r="J11" s="20">
        <v>756631.62899999996</v>
      </c>
      <c r="K11" s="20">
        <v>3384023.426</v>
      </c>
      <c r="L11" s="20">
        <v>94.016999999999996</v>
      </c>
      <c r="M11" s="20">
        <v>94.015000000000001</v>
      </c>
      <c r="N11" s="9" t="s">
        <v>74</v>
      </c>
      <c r="O11" s="21">
        <v>-2E-3</v>
      </c>
      <c r="P11" s="14"/>
      <c r="Q11" s="6" t="s">
        <v>56</v>
      </c>
      <c r="R11" s="20">
        <v>756631.62899999996</v>
      </c>
      <c r="S11" s="20">
        <v>3384023.426</v>
      </c>
      <c r="T11" s="20">
        <v>94.016999999999996</v>
      </c>
      <c r="U11" s="20">
        <v>94.013000000000005</v>
      </c>
      <c r="V11" s="9" t="s">
        <v>74</v>
      </c>
      <c r="W11" s="21">
        <f>Table212[[#This Row],[DEMZ]]-Table212[[#This Row],[KnownZ]]</f>
        <v>-3.9999999999906777E-3</v>
      </c>
    </row>
    <row r="12" spans="1:23" x14ac:dyDescent="0.25">
      <c r="A12" s="6" t="s">
        <v>57</v>
      </c>
      <c r="B12" s="20">
        <v>760073.32400000002</v>
      </c>
      <c r="C12" s="20">
        <v>3379848.335</v>
      </c>
      <c r="D12" s="20">
        <v>90.706000000000003</v>
      </c>
      <c r="E12" s="20">
        <v>90.676000000000002</v>
      </c>
      <c r="F12" s="19" t="s">
        <v>74</v>
      </c>
      <c r="G12" s="20">
        <v>-0.03</v>
      </c>
      <c r="H12" s="14"/>
      <c r="I12" s="6" t="s">
        <v>57</v>
      </c>
      <c r="J12" s="20">
        <v>760073.32400000002</v>
      </c>
      <c r="K12" s="20">
        <v>3379848.335</v>
      </c>
      <c r="L12" s="20">
        <v>90.706000000000003</v>
      </c>
      <c r="M12" s="20">
        <v>90.676000000000002</v>
      </c>
      <c r="N12" s="9" t="s">
        <v>74</v>
      </c>
      <c r="O12" s="21">
        <v>-0.03</v>
      </c>
      <c r="P12" s="14"/>
      <c r="Q12" s="6" t="s">
        <v>57</v>
      </c>
      <c r="R12" s="20">
        <v>760073.32400000002</v>
      </c>
      <c r="S12" s="20">
        <v>3379848.335</v>
      </c>
      <c r="T12" s="20">
        <v>90.706000000000003</v>
      </c>
      <c r="U12" s="20">
        <v>90.673000000000002</v>
      </c>
      <c r="V12" s="9" t="s">
        <v>74</v>
      </c>
      <c r="W12" s="21">
        <f>Table212[[#This Row],[DEMZ]]-Table212[[#This Row],[KnownZ]]</f>
        <v>-3.3000000000001251E-2</v>
      </c>
    </row>
    <row r="13" spans="1:23" x14ac:dyDescent="0.25">
      <c r="A13" s="6" t="s">
        <v>58</v>
      </c>
      <c r="B13" s="20">
        <v>760664.30799999996</v>
      </c>
      <c r="C13" s="20">
        <v>3394026.83</v>
      </c>
      <c r="D13" s="20">
        <v>90.066000000000003</v>
      </c>
      <c r="E13" s="20">
        <v>90.067999999999998</v>
      </c>
      <c r="F13" s="19" t="s">
        <v>74</v>
      </c>
      <c r="G13" s="20">
        <v>2E-3</v>
      </c>
      <c r="H13" s="14"/>
      <c r="I13" s="6" t="s">
        <v>58</v>
      </c>
      <c r="J13" s="20">
        <v>760664.30799999996</v>
      </c>
      <c r="K13" s="20">
        <v>3394026.83</v>
      </c>
      <c r="L13" s="20">
        <v>90.066000000000003</v>
      </c>
      <c r="M13" s="20">
        <v>90.067999999999998</v>
      </c>
      <c r="N13" s="9" t="s">
        <v>74</v>
      </c>
      <c r="O13" s="21">
        <v>2E-3</v>
      </c>
      <c r="P13" s="14"/>
      <c r="Q13" s="6" t="s">
        <v>58</v>
      </c>
      <c r="R13" s="9">
        <v>760664.30799999996</v>
      </c>
      <c r="S13" s="9">
        <v>3394026.83</v>
      </c>
      <c r="T13" s="9">
        <v>90.066000000000003</v>
      </c>
      <c r="U13" s="9">
        <v>90.066000000000003</v>
      </c>
      <c r="V13" s="9" t="s">
        <v>74</v>
      </c>
      <c r="W13" s="20">
        <f>Table212[[#This Row],[DEMZ]]-Table212[[#This Row],[KnownZ]]</f>
        <v>0</v>
      </c>
    </row>
    <row r="14" spans="1:23" x14ac:dyDescent="0.25">
      <c r="A14" s="6" t="s">
        <v>59</v>
      </c>
      <c r="B14" s="20">
        <v>760441.85</v>
      </c>
      <c r="C14" s="20">
        <v>3388295.1290000002</v>
      </c>
      <c r="D14" s="20">
        <v>84.424000000000007</v>
      </c>
      <c r="E14" s="20">
        <v>84.436999999999998</v>
      </c>
      <c r="F14" s="19" t="s">
        <v>74</v>
      </c>
      <c r="G14" s="20">
        <v>1.2999999999999999E-2</v>
      </c>
      <c r="H14" s="14"/>
      <c r="I14" s="6" t="s">
        <v>59</v>
      </c>
      <c r="J14" s="20">
        <v>760441.85</v>
      </c>
      <c r="K14" s="20">
        <v>3388295.1290000002</v>
      </c>
      <c r="L14" s="20">
        <v>84.424000000000007</v>
      </c>
      <c r="M14" s="20">
        <v>84.436999999999998</v>
      </c>
      <c r="N14" s="9" t="s">
        <v>74</v>
      </c>
      <c r="O14" s="21">
        <v>1.2999999999999999E-2</v>
      </c>
      <c r="P14" s="14"/>
      <c r="Q14" s="6" t="s">
        <v>59</v>
      </c>
      <c r="R14" s="9">
        <v>760441.85</v>
      </c>
      <c r="S14" s="9">
        <v>3388295.1290000002</v>
      </c>
      <c r="T14" s="9">
        <v>84.424000000000007</v>
      </c>
      <c r="U14" s="9">
        <v>84.441000000000003</v>
      </c>
      <c r="V14" s="9" t="s">
        <v>74</v>
      </c>
      <c r="W14" s="20">
        <f>Table212[[#This Row],[DEMZ]]-Table212[[#This Row],[KnownZ]]</f>
        <v>1.6999999999995907E-2</v>
      </c>
    </row>
    <row r="15" spans="1:23" x14ac:dyDescent="0.25">
      <c r="A15" s="6" t="s">
        <v>60</v>
      </c>
      <c r="B15" s="20">
        <v>766376.99899999995</v>
      </c>
      <c r="C15" s="20">
        <v>3388645.5010000002</v>
      </c>
      <c r="D15" s="20">
        <v>77.180000000000007</v>
      </c>
      <c r="E15" s="20">
        <v>77.278999999999996</v>
      </c>
      <c r="F15" s="19" t="s">
        <v>74</v>
      </c>
      <c r="G15" s="20">
        <v>9.9000000000000005E-2</v>
      </c>
      <c r="H15" s="14"/>
      <c r="I15" s="6" t="s">
        <v>60</v>
      </c>
      <c r="J15" s="20">
        <v>766376.99899999995</v>
      </c>
      <c r="K15" s="20">
        <v>3388645.5010000002</v>
      </c>
      <c r="L15" s="20">
        <v>77.180000000000007</v>
      </c>
      <c r="M15" s="20">
        <v>77.278999999999996</v>
      </c>
      <c r="N15" s="9" t="s">
        <v>74</v>
      </c>
      <c r="O15" s="21">
        <v>9.9000000000000005E-2</v>
      </c>
      <c r="P15" s="14"/>
      <c r="Q15" s="6" t="s">
        <v>60</v>
      </c>
      <c r="R15" s="9">
        <v>766376.99899999995</v>
      </c>
      <c r="S15" s="9">
        <v>3388645.5010000002</v>
      </c>
      <c r="T15" s="9">
        <v>77.180000000000007</v>
      </c>
      <c r="U15" s="9">
        <v>77.284000000000006</v>
      </c>
      <c r="V15" s="9" t="s">
        <v>74</v>
      </c>
      <c r="W15" s="20">
        <f>Table212[[#This Row],[DEMZ]]-Table212[[#This Row],[KnownZ]]</f>
        <v>0.1039999999999992</v>
      </c>
    </row>
    <row r="16" spans="1:23" x14ac:dyDescent="0.25">
      <c r="A16" s="6" t="s">
        <v>61</v>
      </c>
      <c r="B16" s="20">
        <v>755759.75600000005</v>
      </c>
      <c r="C16" s="20">
        <v>3387780.429</v>
      </c>
      <c r="D16" s="20">
        <v>94.561999999999998</v>
      </c>
      <c r="E16" s="20">
        <v>94.534999999999997</v>
      </c>
      <c r="F16" s="19" t="s">
        <v>74</v>
      </c>
      <c r="G16" s="20">
        <v>-2.7E-2</v>
      </c>
      <c r="H16" s="14"/>
      <c r="I16" s="6" t="s">
        <v>61</v>
      </c>
      <c r="J16" s="20">
        <v>755759.75600000005</v>
      </c>
      <c r="K16" s="20">
        <v>3387780.429</v>
      </c>
      <c r="L16" s="20">
        <v>94.561999999999998</v>
      </c>
      <c r="M16" s="20">
        <v>94.534999999999997</v>
      </c>
      <c r="N16" s="9" t="s">
        <v>74</v>
      </c>
      <c r="O16" s="21">
        <v>-2.7E-2</v>
      </c>
      <c r="P16" s="14"/>
      <c r="Q16" s="6" t="s">
        <v>61</v>
      </c>
      <c r="R16" s="9">
        <v>755759.75600000005</v>
      </c>
      <c r="S16" s="9">
        <v>3387780.429</v>
      </c>
      <c r="T16" s="9">
        <v>94.561999999999998</v>
      </c>
      <c r="U16" s="9">
        <v>94.531999999999996</v>
      </c>
      <c r="V16" s="9" t="s">
        <v>74</v>
      </c>
      <c r="W16" s="20">
        <f>Table212[[#This Row],[DEMZ]]-Table212[[#This Row],[KnownZ]]</f>
        <v>-3.0000000000001137E-2</v>
      </c>
    </row>
    <row r="17" spans="1:23" x14ac:dyDescent="0.25">
      <c r="A17" s="6" t="s">
        <v>62</v>
      </c>
      <c r="B17" s="20">
        <v>752815.429</v>
      </c>
      <c r="C17" s="20">
        <v>3382611.98</v>
      </c>
      <c r="D17" s="20">
        <v>71.319000000000003</v>
      </c>
      <c r="E17" s="20">
        <v>71.302999999999997</v>
      </c>
      <c r="F17" s="19" t="s">
        <v>74</v>
      </c>
      <c r="G17" s="18">
        <v>-1.6E-2</v>
      </c>
      <c r="H17" s="14"/>
      <c r="I17" s="6" t="s">
        <v>62</v>
      </c>
      <c r="J17" s="20">
        <v>752815.429</v>
      </c>
      <c r="K17" s="20">
        <v>3382611.98</v>
      </c>
      <c r="L17" s="20">
        <v>71.319000000000003</v>
      </c>
      <c r="M17" s="20">
        <v>71.302999999999997</v>
      </c>
      <c r="N17" s="9" t="s">
        <v>74</v>
      </c>
      <c r="O17" s="21">
        <v>-1.6E-2</v>
      </c>
      <c r="P17" s="14"/>
      <c r="Q17" s="6" t="s">
        <v>62</v>
      </c>
      <c r="R17" s="9">
        <v>752815.429</v>
      </c>
      <c r="S17" s="9">
        <v>3382611.98</v>
      </c>
      <c r="T17" s="9">
        <v>71.319000000000003</v>
      </c>
      <c r="U17" s="9">
        <v>71.305000000000007</v>
      </c>
      <c r="V17" s="9" t="s">
        <v>74</v>
      </c>
      <c r="W17" s="20">
        <f>Table212[[#This Row],[DEMZ]]-Table212[[#This Row],[KnownZ]]</f>
        <v>-1.3999999999995794E-2</v>
      </c>
    </row>
    <row r="18" spans="1:23" x14ac:dyDescent="0.25">
      <c r="A18" s="6" t="s">
        <v>63</v>
      </c>
      <c r="B18" s="20">
        <v>764147.93099999998</v>
      </c>
      <c r="C18" s="20">
        <v>3378422.7439999999</v>
      </c>
      <c r="D18" s="20">
        <v>78.855000000000004</v>
      </c>
      <c r="E18" s="20">
        <v>78.88</v>
      </c>
      <c r="F18" s="19" t="s">
        <v>74</v>
      </c>
      <c r="G18" s="18">
        <v>2.5000000000000001E-2</v>
      </c>
      <c r="H18" s="14"/>
      <c r="I18" s="6" t="s">
        <v>63</v>
      </c>
      <c r="J18" s="20">
        <v>764147.93099999998</v>
      </c>
      <c r="K18" s="20">
        <v>3378422.7439999999</v>
      </c>
      <c r="L18" s="20">
        <v>78.855000000000004</v>
      </c>
      <c r="M18" s="20">
        <v>78.88</v>
      </c>
      <c r="N18" s="9" t="s">
        <v>74</v>
      </c>
      <c r="O18" s="21">
        <v>2.5000000000000001E-2</v>
      </c>
      <c r="P18" s="14"/>
      <c r="Q18" s="6" t="s">
        <v>63</v>
      </c>
      <c r="R18" s="9">
        <v>764147.93099999998</v>
      </c>
      <c r="S18" s="9">
        <v>3378422.7439999999</v>
      </c>
      <c r="T18" s="9">
        <v>78.855000000000004</v>
      </c>
      <c r="U18" s="9">
        <v>78.878</v>
      </c>
      <c r="V18" s="9" t="s">
        <v>74</v>
      </c>
      <c r="W18" s="20">
        <f>Table212[[#This Row],[DEMZ]]-Table212[[#This Row],[KnownZ]]</f>
        <v>2.2999999999996135E-2</v>
      </c>
    </row>
    <row r="19" spans="1:23" x14ac:dyDescent="0.25">
      <c r="A19" s="6" t="s">
        <v>64</v>
      </c>
      <c r="B19" s="20">
        <v>763539.81200000003</v>
      </c>
      <c r="C19" s="20">
        <v>3392620.852</v>
      </c>
      <c r="D19" s="20">
        <v>95.531999999999996</v>
      </c>
      <c r="E19" s="20">
        <v>95.543999999999997</v>
      </c>
      <c r="F19" s="19" t="s">
        <v>74</v>
      </c>
      <c r="G19" s="18">
        <v>1.2E-2</v>
      </c>
      <c r="H19" s="14"/>
      <c r="I19" s="6" t="s">
        <v>64</v>
      </c>
      <c r="J19" s="20">
        <v>763539.81200000003</v>
      </c>
      <c r="K19" s="20">
        <v>3392620.852</v>
      </c>
      <c r="L19" s="20">
        <v>95.531999999999996</v>
      </c>
      <c r="M19" s="20">
        <v>95.543999999999997</v>
      </c>
      <c r="N19" s="9" t="s">
        <v>74</v>
      </c>
      <c r="O19" s="21">
        <v>1.2E-2</v>
      </c>
      <c r="P19" s="14"/>
      <c r="Q19" s="6" t="s">
        <v>64</v>
      </c>
      <c r="R19" s="9">
        <v>763539.81200000003</v>
      </c>
      <c r="S19" s="9">
        <v>3392620.852</v>
      </c>
      <c r="T19" s="9">
        <v>95.531999999999996</v>
      </c>
      <c r="U19" s="9">
        <v>95.545000000000002</v>
      </c>
      <c r="V19" s="9" t="s">
        <v>74</v>
      </c>
      <c r="W19" s="20">
        <f>Table212[[#This Row],[DEMZ]]-Table212[[#This Row],[KnownZ]]</f>
        <v>1.300000000000523E-2</v>
      </c>
    </row>
    <row r="20" spans="1:23" x14ac:dyDescent="0.25">
      <c r="A20" s="6" t="s">
        <v>65</v>
      </c>
      <c r="B20" s="20">
        <v>757434.06099999999</v>
      </c>
      <c r="C20" s="20">
        <v>3393078.2310000001</v>
      </c>
      <c r="D20" s="20">
        <v>82.658000000000001</v>
      </c>
      <c r="E20" s="20">
        <v>82.665999999999997</v>
      </c>
      <c r="F20" s="19" t="s">
        <v>74</v>
      </c>
      <c r="G20" s="18">
        <v>8.0000000000000002E-3</v>
      </c>
      <c r="H20" s="14"/>
      <c r="I20" s="6" t="s">
        <v>65</v>
      </c>
      <c r="J20" s="20">
        <v>757434.06099999999</v>
      </c>
      <c r="K20" s="20">
        <v>3393078.2310000001</v>
      </c>
      <c r="L20" s="20">
        <v>82.658000000000001</v>
      </c>
      <c r="M20" s="20">
        <v>82.665999999999997</v>
      </c>
      <c r="N20" s="9" t="s">
        <v>74</v>
      </c>
      <c r="O20" s="21">
        <v>8.0000000000000002E-3</v>
      </c>
      <c r="P20" s="14"/>
      <c r="Q20" s="6" t="s">
        <v>65</v>
      </c>
      <c r="R20" s="9">
        <v>757434.06099999999</v>
      </c>
      <c r="S20" s="9">
        <v>3393078.2310000001</v>
      </c>
      <c r="T20" s="9">
        <v>82.658000000000001</v>
      </c>
      <c r="U20" s="9">
        <v>82.667000000000002</v>
      </c>
      <c r="V20" s="9" t="s">
        <v>74</v>
      </c>
      <c r="W20" s="20">
        <f>Table212[[#This Row],[DEMZ]]-Table212[[#This Row],[KnownZ]]</f>
        <v>9.0000000000003411E-3</v>
      </c>
    </row>
    <row r="21" spans="1:23" x14ac:dyDescent="0.25">
      <c r="A21" s="6" t="s">
        <v>66</v>
      </c>
      <c r="B21" s="20">
        <v>757033.37800000003</v>
      </c>
      <c r="C21" s="20">
        <v>3390149.645</v>
      </c>
      <c r="D21" s="20">
        <v>87.86</v>
      </c>
      <c r="E21" s="20">
        <v>87.903999999999996</v>
      </c>
      <c r="F21" s="19" t="s">
        <v>74</v>
      </c>
      <c r="G21" s="18">
        <v>4.3999999999999997E-2</v>
      </c>
      <c r="H21" s="14"/>
      <c r="I21" s="6" t="s">
        <v>66</v>
      </c>
      <c r="J21" s="20">
        <v>757033.37800000003</v>
      </c>
      <c r="K21" s="20">
        <v>3390149.645</v>
      </c>
      <c r="L21" s="20">
        <v>87.86</v>
      </c>
      <c r="M21" s="20">
        <v>87.891999999999996</v>
      </c>
      <c r="N21" s="9" t="s">
        <v>74</v>
      </c>
      <c r="O21" s="21">
        <v>3.2000000000000001E-2</v>
      </c>
      <c r="P21" s="14"/>
      <c r="Q21" s="6" t="s">
        <v>66</v>
      </c>
      <c r="R21" s="9">
        <v>757033.37800000003</v>
      </c>
      <c r="S21" s="9">
        <v>3390149.645</v>
      </c>
      <c r="T21" s="9">
        <v>87.86</v>
      </c>
      <c r="U21" s="9">
        <v>87.888000000000005</v>
      </c>
      <c r="V21" s="9" t="s">
        <v>74</v>
      </c>
      <c r="W21" s="20">
        <f>Table212[[#This Row],[DEMZ]]-Table212[[#This Row],[KnownZ]]</f>
        <v>2.8000000000005798E-2</v>
      </c>
    </row>
    <row r="22" spans="1:23" x14ac:dyDescent="0.25">
      <c r="A22" s="6" t="s">
        <v>67</v>
      </c>
      <c r="B22" s="20">
        <v>766008.43299999996</v>
      </c>
      <c r="C22" s="20">
        <v>3380926.804</v>
      </c>
      <c r="D22" s="20">
        <v>78.570999999999998</v>
      </c>
      <c r="E22" s="20">
        <v>78.635000000000005</v>
      </c>
      <c r="F22" s="19" t="s">
        <v>74</v>
      </c>
      <c r="G22" s="18">
        <v>6.4000000000000001E-2</v>
      </c>
      <c r="H22" s="14"/>
      <c r="I22" s="6" t="s">
        <v>67</v>
      </c>
      <c r="J22" s="20">
        <v>766008.43299999996</v>
      </c>
      <c r="K22" s="20">
        <v>3380926.804</v>
      </c>
      <c r="L22" s="20">
        <v>78.570999999999998</v>
      </c>
      <c r="M22" s="20">
        <v>78.635000000000005</v>
      </c>
      <c r="N22" s="9" t="s">
        <v>74</v>
      </c>
      <c r="O22" s="21">
        <v>6.4000000000000001E-2</v>
      </c>
      <c r="P22" s="14"/>
      <c r="Q22" s="6" t="s">
        <v>67</v>
      </c>
      <c r="R22" s="9">
        <v>766008.43299999996</v>
      </c>
      <c r="S22" s="9">
        <v>3380926.804</v>
      </c>
      <c r="T22" s="9">
        <v>78.570999999999998</v>
      </c>
      <c r="U22" s="9">
        <v>78.628</v>
      </c>
      <c r="V22" s="9" t="s">
        <v>74</v>
      </c>
      <c r="W22" s="20">
        <f>Table212[[#This Row],[DEMZ]]-Table212[[#This Row],[KnownZ]]</f>
        <v>5.700000000000216E-2</v>
      </c>
    </row>
    <row r="23" spans="1:23" x14ac:dyDescent="0.25">
      <c r="A23" s="6"/>
      <c r="B23" s="20"/>
      <c r="C23" s="20"/>
      <c r="D23" s="20"/>
      <c r="E23" s="20"/>
      <c r="F23" s="19"/>
      <c r="G23" s="18"/>
      <c r="H23" s="14"/>
      <c r="I23" s="6"/>
      <c r="J23" s="20"/>
      <c r="K23" s="20"/>
      <c r="L23" s="20"/>
      <c r="M23" s="20"/>
      <c r="N23" s="9"/>
      <c r="O23" s="21"/>
      <c r="P23" s="14"/>
      <c r="Q23" s="6"/>
      <c r="R23" s="9"/>
      <c r="S23" s="9"/>
      <c r="T23" s="9"/>
      <c r="U23" s="9"/>
      <c r="V23" s="9"/>
      <c r="W23" s="20"/>
    </row>
    <row r="24" spans="1:23" x14ac:dyDescent="0.25">
      <c r="A24" s="6"/>
      <c r="B24" s="20"/>
      <c r="C24" s="20"/>
      <c r="D24" s="20"/>
      <c r="E24" s="20"/>
      <c r="F24" s="19"/>
      <c r="G24" s="18"/>
      <c r="H24" s="14"/>
      <c r="I24" s="6"/>
      <c r="J24" s="20"/>
      <c r="K24" s="20"/>
      <c r="L24" s="20"/>
      <c r="M24" s="20"/>
      <c r="N24" s="9"/>
      <c r="O24" s="21"/>
      <c r="P24" s="14"/>
      <c r="Q24" s="6"/>
      <c r="R24" s="9"/>
      <c r="S24" s="9"/>
      <c r="T24" s="9"/>
      <c r="U24" s="9"/>
      <c r="V24" s="9"/>
      <c r="W24" s="20"/>
    </row>
    <row r="25" spans="1:23" x14ac:dyDescent="0.25">
      <c r="A25" s="6"/>
      <c r="B25" s="20"/>
      <c r="C25" s="20"/>
      <c r="D25" s="20"/>
      <c r="E25" s="20"/>
      <c r="F25" s="19"/>
      <c r="G25" s="18"/>
      <c r="H25" s="14"/>
      <c r="I25" s="6"/>
      <c r="J25" s="20"/>
      <c r="K25" s="20"/>
      <c r="L25" s="20"/>
      <c r="M25" s="20"/>
      <c r="N25" s="9"/>
      <c r="O25" s="21"/>
      <c r="P25" s="14"/>
      <c r="Q25" s="6"/>
      <c r="R25" s="9"/>
      <c r="S25" s="9"/>
      <c r="T25" s="9"/>
      <c r="U25" s="9"/>
      <c r="V25" s="9"/>
      <c r="W25" s="20"/>
    </row>
    <row r="26" spans="1:23" x14ac:dyDescent="0.25">
      <c r="A26" s="6"/>
      <c r="B26" s="20"/>
      <c r="C26" s="20"/>
      <c r="D26" s="20"/>
      <c r="E26" s="20"/>
      <c r="F26" s="19"/>
      <c r="G26" s="18"/>
      <c r="H26" s="14"/>
      <c r="I26" s="6"/>
      <c r="J26" s="20"/>
      <c r="K26" s="20"/>
      <c r="L26" s="20"/>
      <c r="M26" s="20"/>
      <c r="N26" s="9"/>
      <c r="O26" s="21"/>
      <c r="P26" s="14"/>
      <c r="Q26" s="6"/>
      <c r="R26" s="9"/>
      <c r="S26" s="9"/>
      <c r="T26" s="9"/>
      <c r="U26" s="9"/>
      <c r="V26" s="9"/>
      <c r="W26" s="20"/>
    </row>
    <row r="27" spans="1:23" x14ac:dyDescent="0.25">
      <c r="A27" s="6"/>
      <c r="B27" s="20"/>
      <c r="C27" s="20"/>
      <c r="D27" s="20"/>
      <c r="E27" s="20"/>
      <c r="F27" s="19"/>
      <c r="G27" s="18"/>
      <c r="H27" s="14"/>
      <c r="I27" s="6"/>
      <c r="J27" s="20"/>
      <c r="K27" s="20"/>
      <c r="L27" s="20"/>
      <c r="M27" s="20"/>
      <c r="N27" s="9"/>
      <c r="O27" s="21"/>
      <c r="P27" s="14"/>
      <c r="Q27" s="6"/>
      <c r="R27" s="9"/>
      <c r="S27" s="9"/>
      <c r="T27" s="9"/>
      <c r="U27" s="9"/>
      <c r="V27" s="9"/>
      <c r="W27" s="20"/>
    </row>
    <row r="28" spans="1:23" x14ac:dyDescent="0.25">
      <c r="A28" s="6"/>
      <c r="B28" s="20"/>
      <c r="C28" s="20"/>
      <c r="D28" s="20"/>
      <c r="E28" s="20"/>
      <c r="F28" s="19"/>
      <c r="G28" s="18"/>
      <c r="H28" s="14"/>
      <c r="I28" s="6"/>
      <c r="J28" s="20"/>
      <c r="K28" s="20"/>
      <c r="L28" s="20"/>
      <c r="M28" s="20"/>
      <c r="N28" s="9"/>
      <c r="O28" s="21"/>
      <c r="P28" s="14"/>
      <c r="Q28" s="6"/>
      <c r="R28" s="9"/>
      <c r="S28" s="9"/>
      <c r="T28" s="9"/>
      <c r="U28" s="9"/>
      <c r="V28" s="9"/>
      <c r="W28" s="20"/>
    </row>
    <row r="29" spans="1:23" x14ac:dyDescent="0.25">
      <c r="A29" s="6"/>
      <c r="B29" s="20"/>
      <c r="C29" s="20"/>
      <c r="D29" s="20"/>
      <c r="E29" s="20"/>
      <c r="F29" s="19"/>
      <c r="G29" s="18"/>
      <c r="H29" s="14"/>
      <c r="I29" s="6"/>
      <c r="J29" s="20"/>
      <c r="K29" s="20"/>
      <c r="L29" s="20"/>
      <c r="M29" s="20"/>
      <c r="N29" s="9"/>
      <c r="O29" s="21"/>
      <c r="P29" s="14"/>
      <c r="Q29" s="6"/>
      <c r="R29" s="9"/>
      <c r="S29" s="9"/>
      <c r="T29" s="9"/>
      <c r="U29" s="9"/>
      <c r="V29" s="9"/>
      <c r="W29" s="20"/>
    </row>
    <row r="30" spans="1:23" x14ac:dyDescent="0.25">
      <c r="A30" s="6"/>
      <c r="B30" s="20"/>
      <c r="C30" s="20"/>
      <c r="D30" s="20"/>
      <c r="E30" s="20"/>
      <c r="F30" s="19"/>
      <c r="G30" s="18"/>
      <c r="H30" s="14"/>
      <c r="I30" s="6"/>
      <c r="J30" s="20"/>
      <c r="K30" s="20"/>
      <c r="L30" s="20"/>
      <c r="M30" s="20"/>
      <c r="N30" s="9"/>
      <c r="O30" s="21"/>
      <c r="P30" s="14"/>
      <c r="Q30" s="6"/>
      <c r="R30" s="9"/>
      <c r="S30" s="9"/>
      <c r="T30" s="9"/>
      <c r="U30" s="9"/>
      <c r="V30" s="9"/>
      <c r="W30" s="20"/>
    </row>
    <row r="32" spans="1:23" x14ac:dyDescent="0.25">
      <c r="O32" s="1"/>
    </row>
    <row r="33" spans="15:15" x14ac:dyDescent="0.25">
      <c r="O33" s="1"/>
    </row>
    <row r="34" spans="15:15" x14ac:dyDescent="0.25">
      <c r="O34" s="1"/>
    </row>
    <row r="35" spans="15:15" x14ac:dyDescent="0.25">
      <c r="O35" s="1"/>
    </row>
    <row r="36" spans="15:15" x14ac:dyDescent="0.25">
      <c r="O36" s="1"/>
    </row>
    <row r="37" spans="15:15" x14ac:dyDescent="0.25">
      <c r="O37" s="1"/>
    </row>
    <row r="38" spans="15:15" x14ac:dyDescent="0.25">
      <c r="O38" s="1"/>
    </row>
    <row r="39" spans="15:15" x14ac:dyDescent="0.25">
      <c r="O39" s="1"/>
    </row>
    <row r="40" spans="15:15" x14ac:dyDescent="0.25">
      <c r="O40" s="1"/>
    </row>
    <row r="41" spans="15:15" x14ac:dyDescent="0.25">
      <c r="O41" s="1"/>
    </row>
    <row r="42" spans="15:15" x14ac:dyDescent="0.25">
      <c r="O42" s="1"/>
    </row>
    <row r="43" spans="15:15" x14ac:dyDescent="0.25">
      <c r="O43" s="1"/>
    </row>
    <row r="44" spans="15:15" x14ac:dyDescent="0.25">
      <c r="O44" s="1"/>
    </row>
    <row r="45" spans="15:15" x14ac:dyDescent="0.25">
      <c r="O45" s="1"/>
    </row>
    <row r="46" spans="15:15" x14ac:dyDescent="0.25">
      <c r="O46" s="1"/>
    </row>
    <row r="47" spans="15:15" x14ac:dyDescent="0.25">
      <c r="O47" s="1"/>
    </row>
    <row r="48" spans="15:15" x14ac:dyDescent="0.25">
      <c r="O48" s="1"/>
    </row>
    <row r="49" spans="15:15" x14ac:dyDescent="0.25">
      <c r="O49" s="1"/>
    </row>
    <row r="50" spans="15:15" x14ac:dyDescent="0.25">
      <c r="O50" s="1"/>
    </row>
    <row r="51" spans="15:15" x14ac:dyDescent="0.25">
      <c r="O51" s="1"/>
    </row>
    <row r="52" spans="15:15" x14ac:dyDescent="0.25">
      <c r="O52" s="1"/>
    </row>
    <row r="53" spans="15:15" x14ac:dyDescent="0.25">
      <c r="O53" s="1"/>
    </row>
    <row r="54" spans="15:15" x14ac:dyDescent="0.25">
      <c r="O54" s="1"/>
    </row>
    <row r="55" spans="15:15" x14ac:dyDescent="0.25">
      <c r="O55" s="1"/>
    </row>
    <row r="56" spans="15:15" x14ac:dyDescent="0.25">
      <c r="O56" s="1"/>
    </row>
    <row r="57" spans="15:15" x14ac:dyDescent="0.25">
      <c r="O57" s="1"/>
    </row>
    <row r="58" spans="15:15" x14ac:dyDescent="0.25">
      <c r="O58" s="1"/>
    </row>
    <row r="59" spans="15:15" x14ac:dyDescent="0.25">
      <c r="O59" s="1"/>
    </row>
    <row r="60" spans="15:15" x14ac:dyDescent="0.25">
      <c r="O60" s="1"/>
    </row>
    <row r="61" spans="15:15" x14ac:dyDescent="0.25">
      <c r="O61" s="1"/>
    </row>
    <row r="62" spans="15:15" x14ac:dyDescent="0.25">
      <c r="O62" s="1"/>
    </row>
    <row r="63" spans="15:15" x14ac:dyDescent="0.25">
      <c r="O63" s="1"/>
    </row>
    <row r="64" spans="15:15" x14ac:dyDescent="0.25">
      <c r="O64" s="1"/>
    </row>
    <row r="65" spans="15:15" x14ac:dyDescent="0.25">
      <c r="O65" s="1"/>
    </row>
    <row r="66" spans="15:15" x14ac:dyDescent="0.25">
      <c r="O66" s="1"/>
    </row>
    <row r="67" spans="15:15" x14ac:dyDescent="0.25">
      <c r="O67" s="1"/>
    </row>
    <row r="68" spans="15:15" x14ac:dyDescent="0.25">
      <c r="O68" s="1"/>
    </row>
    <row r="69" spans="15:15" x14ac:dyDescent="0.25">
      <c r="O69" s="1"/>
    </row>
    <row r="70" spans="15:15" x14ac:dyDescent="0.25">
      <c r="O70" s="1"/>
    </row>
    <row r="71" spans="15:15" x14ac:dyDescent="0.25">
      <c r="O71" s="1"/>
    </row>
    <row r="72" spans="15:15" x14ac:dyDescent="0.25">
      <c r="O72" s="1"/>
    </row>
    <row r="73" spans="15:15" x14ac:dyDescent="0.25">
      <c r="O73" s="1"/>
    </row>
    <row r="74" spans="15:15" x14ac:dyDescent="0.25">
      <c r="O74" s="1"/>
    </row>
    <row r="75" spans="15:15" x14ac:dyDescent="0.25">
      <c r="O75" s="1"/>
    </row>
    <row r="76" spans="15:15" x14ac:dyDescent="0.25">
      <c r="O76" s="1"/>
    </row>
    <row r="77" spans="15:15" x14ac:dyDescent="0.25">
      <c r="O77" s="1"/>
    </row>
    <row r="78" spans="15:15" x14ac:dyDescent="0.25">
      <c r="O78" s="1"/>
    </row>
    <row r="79" spans="15:15" x14ac:dyDescent="0.25">
      <c r="O79" s="1"/>
    </row>
    <row r="80" spans="15:15" x14ac:dyDescent="0.25">
      <c r="O80" s="1"/>
    </row>
    <row r="81" spans="15:15" x14ac:dyDescent="0.25">
      <c r="O81" s="1"/>
    </row>
    <row r="82" spans="15:15" x14ac:dyDescent="0.25">
      <c r="O82" s="1"/>
    </row>
    <row r="83" spans="15:15" x14ac:dyDescent="0.25">
      <c r="O83" s="1"/>
    </row>
    <row r="84" spans="15:15" x14ac:dyDescent="0.25">
      <c r="O84" s="1"/>
    </row>
    <row r="85" spans="15:15" x14ac:dyDescent="0.25">
      <c r="O85" s="1"/>
    </row>
    <row r="86" spans="15:15" x14ac:dyDescent="0.25">
      <c r="O86" s="1"/>
    </row>
    <row r="87" spans="15:15" x14ac:dyDescent="0.25">
      <c r="O87" s="1"/>
    </row>
    <row r="88" spans="15:15" x14ac:dyDescent="0.25">
      <c r="O88" s="1"/>
    </row>
    <row r="89" spans="15:15" x14ac:dyDescent="0.25">
      <c r="O89" s="1"/>
    </row>
    <row r="90" spans="15:15" x14ac:dyDescent="0.25">
      <c r="O90" s="1"/>
    </row>
    <row r="91" spans="15:15" x14ac:dyDescent="0.25">
      <c r="O91" s="1"/>
    </row>
    <row r="92" spans="15:15" x14ac:dyDescent="0.25">
      <c r="O92" s="1"/>
    </row>
    <row r="93" spans="15:15" x14ac:dyDescent="0.25">
      <c r="O93" s="1"/>
    </row>
    <row r="94" spans="15:15" x14ac:dyDescent="0.25">
      <c r="O94" s="1"/>
    </row>
    <row r="95" spans="15:15" x14ac:dyDescent="0.25">
      <c r="O95" s="1"/>
    </row>
    <row r="96" spans="15:15" x14ac:dyDescent="0.25">
      <c r="O96" s="1"/>
    </row>
    <row r="97" spans="15:15" x14ac:dyDescent="0.25">
      <c r="O97" s="1"/>
    </row>
    <row r="98" spans="15:15" x14ac:dyDescent="0.25">
      <c r="O98" s="1"/>
    </row>
    <row r="99" spans="15:15" x14ac:dyDescent="0.25">
      <c r="O99" s="1"/>
    </row>
    <row r="100" spans="15:15" x14ac:dyDescent="0.25">
      <c r="O100" s="1"/>
    </row>
    <row r="101" spans="15:15" x14ac:dyDescent="0.25">
      <c r="O101" s="1"/>
    </row>
    <row r="102" spans="15:15" x14ac:dyDescent="0.25">
      <c r="O102" s="1"/>
    </row>
    <row r="103" spans="15:15" x14ac:dyDescent="0.25">
      <c r="O103" s="1"/>
    </row>
    <row r="104" spans="15:15" x14ac:dyDescent="0.25">
      <c r="O104" s="1"/>
    </row>
    <row r="105" spans="15:15" x14ac:dyDescent="0.25">
      <c r="O105" s="1"/>
    </row>
    <row r="106" spans="15:15" x14ac:dyDescent="0.25">
      <c r="O106" s="1"/>
    </row>
  </sheetData>
  <mergeCells count="3">
    <mergeCell ref="A1:G1"/>
    <mergeCell ref="I1:O1"/>
    <mergeCell ref="Q1:W1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workbookViewId="0">
      <selection activeCell="A33" sqref="A33"/>
    </sheetView>
  </sheetViews>
  <sheetFormatPr defaultRowHeight="15" x14ac:dyDescent="0.25"/>
  <cols>
    <col min="1" max="1" width="8.85546875" style="32" bestFit="1" customWidth="1"/>
    <col min="2" max="2" width="10.5703125" style="29" bestFit="1" customWidth="1"/>
    <col min="3" max="3" width="11.5703125" style="29" bestFit="1" customWidth="1"/>
    <col min="4" max="4" width="8.85546875" style="29" bestFit="1" customWidth="1"/>
    <col min="5" max="5" width="7.7109375" style="29" bestFit="1" customWidth="1"/>
    <col min="6" max="6" width="11.85546875" style="24" bestFit="1" customWidth="1"/>
    <col min="7" max="7" width="7.28515625" style="29" bestFit="1" customWidth="1"/>
    <col min="8" max="8" width="5.5703125" style="29" bestFit="1" customWidth="1"/>
    <col min="9" max="9" width="2.7109375" style="24" customWidth="1"/>
    <col min="10" max="10" width="8.85546875" style="32" bestFit="1" customWidth="1"/>
    <col min="11" max="11" width="10.5703125" style="24" bestFit="1" customWidth="1"/>
    <col min="12" max="12" width="11.5703125" style="24" bestFit="1" customWidth="1"/>
    <col min="13" max="13" width="8.85546875" style="24" bestFit="1" customWidth="1"/>
    <col min="14" max="14" width="7.42578125" style="24" bestFit="1" customWidth="1"/>
    <col min="15" max="15" width="11.85546875" style="24" bestFit="1" customWidth="1"/>
    <col min="16" max="16" width="7.28515625" style="24" bestFit="1" customWidth="1"/>
    <col min="17" max="17" width="5.5703125" style="24" bestFit="1" customWidth="1"/>
    <col min="18" max="18" width="2.7109375" style="24" customWidth="1"/>
    <col min="19" max="19" width="8.85546875" style="32" bestFit="1" customWidth="1"/>
    <col min="20" max="20" width="10.5703125" style="29" bestFit="1" customWidth="1"/>
    <col min="21" max="21" width="11.5703125" style="29" bestFit="1" customWidth="1"/>
    <col min="22" max="22" width="8.85546875" style="29" bestFit="1" customWidth="1"/>
    <col min="23" max="23" width="7.7109375" style="29" bestFit="1" customWidth="1"/>
    <col min="24" max="24" width="11.85546875" style="24" bestFit="1" customWidth="1"/>
    <col min="25" max="25" width="7.28515625" style="29" bestFit="1" customWidth="1"/>
    <col min="26" max="26" width="2.7109375" style="24" customWidth="1"/>
    <col min="27" max="27" width="18.140625" style="24" bestFit="1" customWidth="1"/>
    <col min="28" max="28" width="6.140625" style="24" bestFit="1" customWidth="1"/>
    <col min="29" max="16384" width="9.140625" style="24"/>
  </cols>
  <sheetData>
    <row r="1" spans="1:28" x14ac:dyDescent="0.25">
      <c r="A1" s="38" t="s">
        <v>13</v>
      </c>
      <c r="B1" s="38"/>
      <c r="C1" s="38"/>
      <c r="D1" s="38"/>
      <c r="E1" s="38"/>
      <c r="F1" s="38"/>
      <c r="G1" s="38"/>
      <c r="H1" s="38"/>
      <c r="I1" s="14"/>
      <c r="J1" s="38" t="s">
        <v>38</v>
      </c>
      <c r="K1" s="38"/>
      <c r="L1" s="38"/>
      <c r="M1" s="38"/>
      <c r="N1" s="38"/>
      <c r="O1" s="38"/>
      <c r="P1" s="38"/>
      <c r="Q1" s="38"/>
      <c r="R1" s="14"/>
      <c r="S1" s="33" t="s">
        <v>76</v>
      </c>
      <c r="T1" s="33"/>
      <c r="U1" s="33"/>
      <c r="V1" s="33"/>
      <c r="W1" s="33"/>
      <c r="X1" s="33"/>
      <c r="Y1" s="34"/>
      <c r="Z1" s="22"/>
      <c r="AA1" s="2" t="s">
        <v>14</v>
      </c>
      <c r="AB1" s="23">
        <f>_xlfn.PERCENTILE.INC(H:H, 0.95)</f>
        <v>8.4600000000000009E-2</v>
      </c>
    </row>
    <row r="2" spans="1:28" x14ac:dyDescent="0.25">
      <c r="A2" s="15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7" t="s">
        <v>6</v>
      </c>
      <c r="H2" s="16" t="s">
        <v>8</v>
      </c>
      <c r="I2" s="14"/>
      <c r="J2" s="15" t="s">
        <v>0</v>
      </c>
      <c r="K2" s="16" t="s">
        <v>1</v>
      </c>
      <c r="L2" s="16" t="s">
        <v>2</v>
      </c>
      <c r="M2" s="16" t="s">
        <v>3</v>
      </c>
      <c r="N2" s="16" t="s">
        <v>12</v>
      </c>
      <c r="O2" s="16" t="s">
        <v>5</v>
      </c>
      <c r="P2" s="17" t="s">
        <v>6</v>
      </c>
      <c r="Q2" s="16" t="s">
        <v>8</v>
      </c>
      <c r="R2" s="14"/>
      <c r="S2" s="25" t="s">
        <v>0</v>
      </c>
      <c r="T2" s="16" t="s">
        <v>1</v>
      </c>
      <c r="U2" s="16" t="s">
        <v>2</v>
      </c>
      <c r="V2" s="16" t="s">
        <v>3</v>
      </c>
      <c r="W2" s="16" t="s">
        <v>4</v>
      </c>
      <c r="X2" s="26" t="s">
        <v>5</v>
      </c>
      <c r="Y2" s="17" t="s">
        <v>6</v>
      </c>
      <c r="Z2" s="22"/>
    </row>
    <row r="3" spans="1:28" x14ac:dyDescent="0.25">
      <c r="A3" s="6" t="s">
        <v>68</v>
      </c>
      <c r="B3" s="20">
        <v>757311.28399999999</v>
      </c>
      <c r="C3" s="20">
        <v>3375159.7680000002</v>
      </c>
      <c r="D3" s="20">
        <v>66.436000000000007</v>
      </c>
      <c r="E3" s="20">
        <v>66.519000000000005</v>
      </c>
      <c r="F3" s="9" t="s">
        <v>75</v>
      </c>
      <c r="G3" s="8">
        <v>8.3000000000000004E-2</v>
      </c>
      <c r="H3" s="9">
        <f>ABS(Table3[[#This Row],[DeltaZ]])</f>
        <v>8.3000000000000004E-2</v>
      </c>
      <c r="I3" s="14"/>
      <c r="J3" s="6" t="s">
        <v>68</v>
      </c>
      <c r="K3" s="20">
        <v>757311.28399999999</v>
      </c>
      <c r="L3" s="20">
        <v>3375159.7680000002</v>
      </c>
      <c r="M3" s="20">
        <v>66.436000000000007</v>
      </c>
      <c r="N3" s="20">
        <v>66.518000000000001</v>
      </c>
      <c r="O3" s="9" t="s">
        <v>75</v>
      </c>
      <c r="P3" s="8">
        <f>Table37[[#This Row],[DEMZ]]-Table37[[#This Row],[KnownZ]]</f>
        <v>8.1999999999993634E-2</v>
      </c>
      <c r="Q3" s="9">
        <f>ABS(Table37[[#This Row],[DeltaZ]])</f>
        <v>8.1999999999993634E-2</v>
      </c>
      <c r="R3" s="14"/>
      <c r="S3" s="6" t="s">
        <v>69</v>
      </c>
      <c r="T3" s="20">
        <v>767920.36199999996</v>
      </c>
      <c r="U3" s="20">
        <v>3390863.034</v>
      </c>
      <c r="V3" s="20">
        <v>72.201999999999998</v>
      </c>
      <c r="W3" s="20">
        <v>72.287000000000006</v>
      </c>
      <c r="X3" s="9" t="s">
        <v>75</v>
      </c>
      <c r="Y3" s="8">
        <v>8.5000000000000006E-2</v>
      </c>
      <c r="Z3" s="22"/>
    </row>
    <row r="4" spans="1:28" x14ac:dyDescent="0.25">
      <c r="A4" s="6" t="s">
        <v>69</v>
      </c>
      <c r="B4" s="20">
        <v>767920.36199999996</v>
      </c>
      <c r="C4" s="20">
        <v>3390863.034</v>
      </c>
      <c r="D4" s="20">
        <v>72.201999999999998</v>
      </c>
      <c r="E4" s="20">
        <v>72.287000000000006</v>
      </c>
      <c r="F4" s="9" t="s">
        <v>75</v>
      </c>
      <c r="G4" s="8">
        <v>8.5000000000000006E-2</v>
      </c>
      <c r="H4" s="9">
        <f>ABS(Table3[[#This Row],[DeltaZ]])</f>
        <v>8.5000000000000006E-2</v>
      </c>
      <c r="I4" s="14"/>
      <c r="J4" s="6" t="s">
        <v>69</v>
      </c>
      <c r="K4" s="20">
        <v>767920.36199999996</v>
      </c>
      <c r="L4" s="20">
        <v>3390863.034</v>
      </c>
      <c r="M4" s="20">
        <v>72.201999999999998</v>
      </c>
      <c r="N4" s="20">
        <v>72.293000000000006</v>
      </c>
      <c r="O4" s="9" t="s">
        <v>75</v>
      </c>
      <c r="P4" s="8">
        <f>Table37[[#This Row],[DEMZ]]-Table37[[#This Row],[KnownZ]]</f>
        <v>9.1000000000008185E-2</v>
      </c>
      <c r="Q4" s="9">
        <f>ABS(Table37[[#This Row],[DeltaZ]])</f>
        <v>9.1000000000008185E-2</v>
      </c>
      <c r="R4" s="14"/>
      <c r="S4" s="6"/>
      <c r="T4" s="20"/>
      <c r="U4" s="20"/>
      <c r="V4" s="20"/>
      <c r="W4" s="20"/>
      <c r="X4" s="20"/>
      <c r="Y4" s="20"/>
      <c r="Z4" s="22"/>
    </row>
    <row r="5" spans="1:28" x14ac:dyDescent="0.25">
      <c r="A5" s="6" t="s">
        <v>70</v>
      </c>
      <c r="B5" s="20">
        <v>751600.04299999995</v>
      </c>
      <c r="C5" s="20">
        <v>3389206.7889999999</v>
      </c>
      <c r="D5" s="20">
        <v>105.655</v>
      </c>
      <c r="E5" s="20">
        <v>105.604</v>
      </c>
      <c r="F5" s="9" t="s">
        <v>75</v>
      </c>
      <c r="G5" s="8">
        <v>-5.0999999999999997E-2</v>
      </c>
      <c r="H5" s="9">
        <f>ABS(Table3[[#This Row],[DeltaZ]])</f>
        <v>5.0999999999999997E-2</v>
      </c>
      <c r="I5" s="14"/>
      <c r="J5" s="6" t="s">
        <v>70</v>
      </c>
      <c r="K5" s="20">
        <v>751600.04299999995</v>
      </c>
      <c r="L5" s="20">
        <v>3389206.7889999999</v>
      </c>
      <c r="M5" s="20">
        <v>105.655</v>
      </c>
      <c r="N5" s="20">
        <v>105.601</v>
      </c>
      <c r="O5" s="9" t="s">
        <v>75</v>
      </c>
      <c r="P5" s="8">
        <f>Table37[[#This Row],[DEMZ]]-Table37[[#This Row],[KnownZ]]</f>
        <v>-5.4000000000002046E-2</v>
      </c>
      <c r="Q5" s="9">
        <f>ABS(Table37[[#This Row],[DeltaZ]])</f>
        <v>5.4000000000002046E-2</v>
      </c>
      <c r="R5" s="14"/>
      <c r="S5" s="6"/>
      <c r="T5" s="20"/>
      <c r="U5" s="20"/>
      <c r="V5" s="20"/>
      <c r="W5" s="20"/>
      <c r="X5" s="20"/>
      <c r="Y5" s="20"/>
      <c r="Z5" s="22"/>
    </row>
    <row r="6" spans="1:28" x14ac:dyDescent="0.25">
      <c r="A6" s="6" t="s">
        <v>71</v>
      </c>
      <c r="B6" s="20">
        <v>768987.62600000005</v>
      </c>
      <c r="C6" s="20">
        <v>3377962.2790000001</v>
      </c>
      <c r="D6" s="20">
        <v>68.581000000000003</v>
      </c>
      <c r="E6" s="20">
        <v>68.525999999999996</v>
      </c>
      <c r="F6" s="9" t="s">
        <v>75</v>
      </c>
      <c r="G6" s="8">
        <v>-5.5E-2</v>
      </c>
      <c r="H6" s="9">
        <f>ABS(Table3[[#This Row],[DeltaZ]])</f>
        <v>5.5E-2</v>
      </c>
      <c r="I6" s="14"/>
      <c r="J6" s="6" t="s">
        <v>71</v>
      </c>
      <c r="K6" s="20">
        <v>768987.62600000005</v>
      </c>
      <c r="L6" s="20">
        <v>3377962.2790000001</v>
      </c>
      <c r="M6" s="20">
        <v>68.581000000000003</v>
      </c>
      <c r="N6" s="20">
        <v>68.527000000000001</v>
      </c>
      <c r="O6" s="9" t="s">
        <v>75</v>
      </c>
      <c r="P6" s="8">
        <f>Table37[[#This Row],[DEMZ]]-Table37[[#This Row],[KnownZ]]</f>
        <v>-5.4000000000002046E-2</v>
      </c>
      <c r="Q6" s="9">
        <f>ABS(Table37[[#This Row],[DeltaZ]])</f>
        <v>5.4000000000002046E-2</v>
      </c>
      <c r="R6" s="14"/>
      <c r="S6" s="6"/>
      <c r="T6" s="20"/>
      <c r="U6" s="20"/>
      <c r="V6" s="20"/>
      <c r="W6" s="20"/>
      <c r="X6" s="20"/>
      <c r="Y6" s="20"/>
      <c r="Z6" s="22"/>
    </row>
    <row r="7" spans="1:28" x14ac:dyDescent="0.25">
      <c r="A7" s="6" t="s">
        <v>72</v>
      </c>
      <c r="B7" s="20">
        <v>759514.82499999995</v>
      </c>
      <c r="C7" s="20">
        <v>3389628.676</v>
      </c>
      <c r="D7" s="20">
        <v>80.983999999999995</v>
      </c>
      <c r="E7" s="20">
        <v>80.994</v>
      </c>
      <c r="F7" s="9" t="s">
        <v>75</v>
      </c>
      <c r="G7" s="8">
        <v>0.01</v>
      </c>
      <c r="H7" s="9">
        <f>ABS(Table3[[#This Row],[DeltaZ]])</f>
        <v>0.01</v>
      </c>
      <c r="I7" s="14"/>
      <c r="J7" s="6" t="s">
        <v>72</v>
      </c>
      <c r="K7" s="20">
        <v>759514.82499999995</v>
      </c>
      <c r="L7" s="20">
        <v>3389628.676</v>
      </c>
      <c r="M7" s="20">
        <v>80.983999999999995</v>
      </c>
      <c r="N7" s="20">
        <v>80.988</v>
      </c>
      <c r="O7" s="9" t="s">
        <v>75</v>
      </c>
      <c r="P7" s="8">
        <f>Table37[[#This Row],[DEMZ]]-Table37[[#This Row],[KnownZ]]</f>
        <v>4.0000000000048885E-3</v>
      </c>
      <c r="Q7" s="9">
        <f>ABS(Table37[[#This Row],[DeltaZ]])</f>
        <v>4.0000000000048885E-3</v>
      </c>
      <c r="R7" s="14"/>
      <c r="S7" s="6"/>
      <c r="T7" s="20"/>
      <c r="U7" s="20"/>
      <c r="V7" s="20"/>
      <c r="W7" s="20"/>
      <c r="X7" s="20"/>
      <c r="Y7" s="20"/>
      <c r="Z7" s="22"/>
    </row>
    <row r="8" spans="1:28" x14ac:dyDescent="0.25">
      <c r="A8" s="6"/>
      <c r="B8" s="20"/>
      <c r="C8" s="20"/>
      <c r="D8" s="20"/>
      <c r="E8" s="20"/>
      <c r="F8" s="9"/>
      <c r="G8" s="8"/>
      <c r="H8" s="9"/>
      <c r="I8" s="14"/>
      <c r="J8" s="6"/>
      <c r="K8" s="20"/>
      <c r="L8" s="20"/>
      <c r="M8" s="20"/>
      <c r="N8" s="20"/>
      <c r="O8" s="9"/>
      <c r="P8" s="8"/>
      <c r="Q8" s="9"/>
      <c r="R8" s="14"/>
      <c r="S8" s="6"/>
      <c r="T8" s="20"/>
      <c r="U8" s="20"/>
      <c r="V8" s="20"/>
      <c r="W8" s="20"/>
      <c r="X8" s="20"/>
      <c r="Y8" s="20"/>
      <c r="Z8" s="22"/>
    </row>
    <row r="9" spans="1:28" x14ac:dyDescent="0.25">
      <c r="A9" s="6"/>
      <c r="B9" s="20"/>
      <c r="C9" s="20"/>
      <c r="D9" s="20"/>
      <c r="E9" s="20"/>
      <c r="F9" s="9"/>
      <c r="G9" s="8"/>
      <c r="H9" s="9"/>
      <c r="I9" s="14"/>
      <c r="J9" s="6"/>
      <c r="K9" s="20"/>
      <c r="L9" s="20"/>
      <c r="M9" s="20"/>
      <c r="N9" s="20"/>
      <c r="O9" s="9"/>
      <c r="P9" s="8"/>
      <c r="Q9" s="9"/>
      <c r="R9" s="14"/>
      <c r="S9" s="6"/>
      <c r="T9" s="20"/>
      <c r="U9" s="20"/>
      <c r="V9" s="20"/>
      <c r="W9" s="20"/>
      <c r="X9" s="20"/>
      <c r="Y9" s="20"/>
      <c r="Z9" s="22"/>
    </row>
    <row r="10" spans="1:28" x14ac:dyDescent="0.25">
      <c r="A10" s="6"/>
      <c r="B10" s="20"/>
      <c r="C10" s="20"/>
      <c r="D10" s="20"/>
      <c r="E10" s="20"/>
      <c r="F10" s="9"/>
      <c r="G10" s="8"/>
      <c r="H10" s="9"/>
      <c r="I10" s="14"/>
      <c r="J10" s="6"/>
      <c r="K10" s="20"/>
      <c r="L10" s="20"/>
      <c r="M10" s="20"/>
      <c r="N10" s="20"/>
      <c r="O10" s="9"/>
      <c r="P10" s="8"/>
      <c r="Q10" s="9"/>
      <c r="R10" s="14"/>
      <c r="S10" s="6"/>
      <c r="T10" s="20"/>
      <c r="U10" s="20"/>
      <c r="V10" s="20"/>
      <c r="W10" s="20"/>
      <c r="X10" s="20"/>
      <c r="Y10" s="20"/>
      <c r="Z10" s="22"/>
    </row>
    <row r="11" spans="1:28" x14ac:dyDescent="0.25">
      <c r="A11" s="6"/>
      <c r="B11" s="20"/>
      <c r="C11" s="20"/>
      <c r="D11" s="20"/>
      <c r="E11" s="20"/>
      <c r="F11" s="9"/>
      <c r="G11" s="8"/>
      <c r="H11" s="9"/>
      <c r="I11" s="14"/>
      <c r="J11" s="6"/>
      <c r="K11" s="20"/>
      <c r="L11" s="20"/>
      <c r="M11" s="20"/>
      <c r="N11" s="20"/>
      <c r="O11" s="9"/>
      <c r="P11" s="8"/>
      <c r="Q11" s="9"/>
      <c r="R11" s="14"/>
      <c r="S11" s="6"/>
      <c r="T11" s="20"/>
      <c r="U11" s="20"/>
      <c r="V11" s="20"/>
      <c r="W11" s="20"/>
      <c r="X11" s="20"/>
      <c r="Y11" s="20"/>
      <c r="Z11" s="27"/>
    </row>
    <row r="12" spans="1:28" x14ac:dyDescent="0.25">
      <c r="A12" s="6"/>
      <c r="B12" s="20"/>
      <c r="C12" s="20"/>
      <c r="D12" s="20"/>
      <c r="E12" s="20"/>
      <c r="F12" s="9"/>
      <c r="G12" s="8"/>
      <c r="H12" s="9"/>
      <c r="I12" s="14"/>
      <c r="J12" s="6"/>
      <c r="K12" s="20"/>
      <c r="L12" s="20"/>
      <c r="M12" s="20"/>
      <c r="N12" s="20"/>
      <c r="O12" s="9"/>
      <c r="P12" s="8"/>
      <c r="Q12" s="9"/>
      <c r="R12" s="14"/>
      <c r="S12" s="6"/>
      <c r="T12" s="20"/>
      <c r="U12" s="20"/>
      <c r="V12" s="20"/>
      <c r="W12" s="20"/>
      <c r="X12" s="20"/>
      <c r="Y12" s="20"/>
      <c r="Z12" s="27"/>
    </row>
    <row r="13" spans="1:28" x14ac:dyDescent="0.25">
      <c r="A13" s="6"/>
      <c r="B13" s="20"/>
      <c r="C13" s="20"/>
      <c r="D13" s="20"/>
      <c r="E13" s="20"/>
      <c r="F13" s="9"/>
      <c r="G13" s="8"/>
      <c r="H13" s="9"/>
      <c r="I13" s="14"/>
      <c r="J13" s="6"/>
      <c r="K13" s="20"/>
      <c r="L13" s="20"/>
      <c r="M13" s="20"/>
      <c r="N13" s="20"/>
      <c r="O13" s="9"/>
      <c r="P13" s="8"/>
      <c r="Q13" s="9"/>
      <c r="R13" s="14"/>
      <c r="S13" s="6"/>
      <c r="T13" s="20"/>
      <c r="U13" s="20"/>
      <c r="V13" s="20"/>
      <c r="W13" s="20"/>
      <c r="X13" s="20"/>
      <c r="Y13" s="20"/>
      <c r="Z13" s="27"/>
    </row>
    <row r="14" spans="1:28" x14ac:dyDescent="0.25">
      <c r="A14" s="6"/>
      <c r="B14" s="20"/>
      <c r="C14" s="20"/>
      <c r="D14" s="20"/>
      <c r="E14" s="20"/>
      <c r="F14" s="9"/>
      <c r="G14" s="8"/>
      <c r="H14" s="9"/>
      <c r="I14" s="14"/>
      <c r="J14" s="6"/>
      <c r="K14" s="20"/>
      <c r="L14" s="20"/>
      <c r="M14" s="20"/>
      <c r="N14" s="20"/>
      <c r="O14" s="9"/>
      <c r="P14" s="8"/>
      <c r="Q14" s="9"/>
      <c r="R14" s="14"/>
      <c r="S14" s="6"/>
      <c r="T14" s="20"/>
      <c r="U14" s="20"/>
      <c r="V14" s="20"/>
      <c r="W14" s="20"/>
      <c r="X14" s="28"/>
      <c r="Y14" s="20"/>
      <c r="Z14" s="27"/>
    </row>
    <row r="15" spans="1:28" x14ac:dyDescent="0.25">
      <c r="A15" s="6"/>
      <c r="B15" s="20"/>
      <c r="C15" s="20"/>
      <c r="D15" s="20"/>
      <c r="E15" s="20"/>
      <c r="F15" s="9"/>
      <c r="G15" s="8"/>
      <c r="H15" s="9"/>
      <c r="I15" s="14"/>
      <c r="J15" s="6"/>
      <c r="K15" s="20"/>
      <c r="L15" s="20"/>
      <c r="M15" s="20"/>
      <c r="N15" s="20"/>
      <c r="O15" s="9"/>
      <c r="P15" s="8"/>
      <c r="Q15" s="9"/>
      <c r="R15" s="14"/>
      <c r="S15" s="6"/>
      <c r="T15" s="20"/>
      <c r="U15" s="20"/>
      <c r="V15" s="20"/>
      <c r="W15" s="20"/>
      <c r="X15" s="28"/>
      <c r="Y15" s="20"/>
      <c r="Z15" s="27"/>
    </row>
    <row r="16" spans="1:28" x14ac:dyDescent="0.25">
      <c r="A16" s="6"/>
      <c r="B16" s="20"/>
      <c r="C16" s="20"/>
      <c r="D16" s="20"/>
      <c r="E16" s="20"/>
      <c r="F16" s="9"/>
      <c r="G16" s="8"/>
      <c r="H16" s="9"/>
      <c r="I16" s="14"/>
      <c r="J16" s="6"/>
      <c r="K16" s="20"/>
      <c r="L16" s="20"/>
      <c r="M16" s="20"/>
      <c r="N16" s="20"/>
      <c r="O16" s="9"/>
      <c r="P16" s="8"/>
      <c r="Q16" s="9"/>
      <c r="R16" s="14"/>
      <c r="S16" s="6"/>
      <c r="T16" s="20"/>
      <c r="U16" s="20"/>
      <c r="V16" s="20"/>
      <c r="W16" s="20"/>
      <c r="X16" s="28"/>
      <c r="Y16" s="20"/>
      <c r="Z16" s="27"/>
    </row>
    <row r="17" spans="1:26" x14ac:dyDescent="0.25">
      <c r="A17" s="6"/>
      <c r="B17" s="20"/>
      <c r="C17" s="20"/>
      <c r="D17" s="20"/>
      <c r="E17" s="20"/>
      <c r="F17" s="9"/>
      <c r="G17" s="8"/>
      <c r="H17" s="9"/>
      <c r="I17" s="14"/>
      <c r="J17" s="6"/>
      <c r="K17" s="20"/>
      <c r="L17" s="20"/>
      <c r="M17" s="20"/>
      <c r="N17" s="20"/>
      <c r="O17" s="9"/>
      <c r="P17" s="8"/>
      <c r="Q17" s="9"/>
      <c r="R17" s="14"/>
      <c r="S17" s="6"/>
      <c r="T17" s="20"/>
      <c r="U17" s="20"/>
      <c r="V17" s="20"/>
      <c r="W17" s="20"/>
      <c r="X17" s="20"/>
      <c r="Y17" s="20"/>
      <c r="Z17" s="27"/>
    </row>
    <row r="18" spans="1:26" x14ac:dyDescent="0.25">
      <c r="A18" s="6"/>
      <c r="B18" s="20"/>
      <c r="C18" s="20"/>
      <c r="D18" s="20"/>
      <c r="E18" s="20"/>
      <c r="F18" s="9"/>
      <c r="G18" s="8"/>
      <c r="H18" s="9"/>
      <c r="I18" s="14"/>
      <c r="J18" s="6"/>
      <c r="K18" s="20"/>
      <c r="L18" s="20"/>
      <c r="M18" s="20"/>
      <c r="N18" s="20"/>
      <c r="O18" s="9"/>
      <c r="P18" s="8"/>
      <c r="Q18" s="9"/>
      <c r="R18" s="14"/>
      <c r="S18" s="6"/>
      <c r="T18" s="20"/>
      <c r="U18" s="20"/>
      <c r="V18" s="20"/>
      <c r="W18" s="20"/>
      <c r="X18" s="20"/>
      <c r="Y18" s="20"/>
      <c r="Z18" s="27"/>
    </row>
    <row r="19" spans="1:26" x14ac:dyDescent="0.25">
      <c r="A19" s="6"/>
      <c r="B19" s="20"/>
      <c r="C19" s="20"/>
      <c r="D19" s="20"/>
      <c r="E19" s="20"/>
      <c r="F19" s="9"/>
      <c r="G19" s="8"/>
      <c r="H19" s="9"/>
      <c r="I19" s="14"/>
      <c r="J19" s="6"/>
      <c r="K19" s="20"/>
      <c r="L19" s="20"/>
      <c r="M19" s="20"/>
      <c r="N19" s="20"/>
      <c r="O19" s="9"/>
      <c r="P19" s="8"/>
      <c r="Q19" s="9"/>
      <c r="R19" s="14"/>
      <c r="S19" s="6"/>
      <c r="T19" s="20"/>
      <c r="U19" s="20"/>
      <c r="V19" s="20"/>
      <c r="W19" s="20"/>
      <c r="X19" s="20"/>
      <c r="Y19" s="20"/>
      <c r="Z19" s="27"/>
    </row>
    <row r="20" spans="1:26" x14ac:dyDescent="0.25">
      <c r="A20" s="6"/>
      <c r="B20" s="20"/>
      <c r="C20" s="20"/>
      <c r="D20" s="20"/>
      <c r="E20" s="20"/>
      <c r="F20" s="9"/>
      <c r="G20" s="8"/>
      <c r="H20" s="9"/>
      <c r="I20" s="14"/>
      <c r="J20" s="6"/>
      <c r="K20" s="20"/>
      <c r="L20" s="20"/>
      <c r="M20" s="20"/>
      <c r="N20" s="20"/>
      <c r="O20" s="9"/>
      <c r="P20" s="8"/>
      <c r="Q20" s="9"/>
      <c r="R20" s="14"/>
      <c r="S20" s="6"/>
      <c r="T20" s="20"/>
      <c r="U20" s="20"/>
      <c r="V20" s="20"/>
      <c r="W20" s="20"/>
      <c r="X20" s="28"/>
      <c r="Y20" s="20"/>
      <c r="Z20" s="27"/>
    </row>
    <row r="21" spans="1:26" x14ac:dyDescent="0.25">
      <c r="A21" s="6"/>
      <c r="B21" s="20"/>
      <c r="C21" s="20"/>
      <c r="D21" s="20"/>
      <c r="E21" s="20"/>
      <c r="F21" s="9"/>
      <c r="G21" s="8"/>
      <c r="H21" s="9"/>
      <c r="I21" s="14"/>
      <c r="J21" s="6"/>
      <c r="K21" s="20"/>
      <c r="L21" s="20"/>
      <c r="M21" s="20"/>
      <c r="N21" s="20"/>
      <c r="O21" s="9"/>
      <c r="P21" s="8"/>
      <c r="Q21" s="9"/>
      <c r="R21" s="14"/>
      <c r="S21" s="6"/>
      <c r="T21" s="20"/>
      <c r="U21" s="20"/>
      <c r="V21" s="20"/>
      <c r="W21" s="20"/>
      <c r="X21" s="20"/>
      <c r="Y21" s="20"/>
      <c r="Z21" s="27"/>
    </row>
    <row r="22" spans="1:26" x14ac:dyDescent="0.25">
      <c r="A22" s="6"/>
      <c r="B22" s="20"/>
      <c r="C22" s="20"/>
      <c r="D22" s="20"/>
      <c r="E22" s="20"/>
      <c r="F22" s="9"/>
      <c r="G22" s="8"/>
      <c r="H22" s="9"/>
      <c r="I22" s="14"/>
      <c r="J22" s="6"/>
      <c r="K22" s="20"/>
      <c r="L22" s="20"/>
      <c r="M22" s="20"/>
      <c r="N22" s="20"/>
      <c r="O22" s="9"/>
      <c r="P22" s="8"/>
      <c r="Q22" s="9"/>
      <c r="R22" s="14"/>
      <c r="S22" s="6"/>
      <c r="T22" s="20"/>
      <c r="U22" s="20"/>
      <c r="V22" s="20"/>
      <c r="W22" s="20"/>
      <c r="X22" s="20"/>
      <c r="Y22" s="20"/>
      <c r="Z22" s="27"/>
    </row>
    <row r="23" spans="1:26" x14ac:dyDescent="0.25">
      <c r="A23" s="6"/>
      <c r="B23" s="9"/>
      <c r="C23" s="9"/>
      <c r="D23" s="9"/>
      <c r="E23" s="9"/>
      <c r="F23" s="9"/>
      <c r="G23" s="9"/>
      <c r="H23" s="9"/>
      <c r="I23" s="14"/>
      <c r="J23" s="6"/>
      <c r="K23" s="9"/>
      <c r="L23" s="9"/>
      <c r="M23" s="9"/>
      <c r="N23" s="9"/>
      <c r="O23" s="9"/>
      <c r="P23" s="9"/>
      <c r="Q23" s="9"/>
      <c r="R23" s="14"/>
      <c r="S23" s="6"/>
      <c r="T23" s="20"/>
      <c r="U23" s="20"/>
      <c r="V23" s="20"/>
      <c r="W23" s="20"/>
      <c r="X23" s="20"/>
      <c r="Y23" s="20"/>
      <c r="Z23" s="27"/>
    </row>
    <row r="24" spans="1:26" x14ac:dyDescent="0.25">
      <c r="A24" s="6"/>
      <c r="B24" s="9"/>
      <c r="C24" s="9"/>
      <c r="D24" s="9"/>
      <c r="E24" s="9"/>
      <c r="F24" s="9"/>
      <c r="G24" s="9"/>
      <c r="H24" s="9"/>
      <c r="I24" s="14"/>
      <c r="J24" s="6"/>
      <c r="K24" s="9"/>
      <c r="L24" s="9"/>
      <c r="M24" s="9"/>
      <c r="N24" s="9"/>
      <c r="O24" s="9"/>
      <c r="P24" s="9"/>
      <c r="Q24" s="9"/>
      <c r="R24" s="14"/>
      <c r="S24" s="6"/>
      <c r="T24" s="20"/>
      <c r="U24" s="20"/>
      <c r="V24" s="20"/>
      <c r="W24" s="20"/>
      <c r="X24" s="20"/>
      <c r="Y24" s="20"/>
      <c r="Z24" s="14"/>
    </row>
    <row r="25" spans="1:26" x14ac:dyDescent="0.25">
      <c r="A25" s="6"/>
      <c r="B25" s="9"/>
      <c r="C25" s="9"/>
      <c r="D25" s="9"/>
      <c r="E25" s="9"/>
      <c r="F25" s="9"/>
      <c r="G25" s="9"/>
      <c r="H25" s="9"/>
      <c r="I25" s="14"/>
      <c r="J25" s="6"/>
      <c r="K25" s="9"/>
      <c r="L25" s="9"/>
      <c r="M25" s="9"/>
      <c r="N25" s="9"/>
      <c r="O25" s="9"/>
      <c r="P25" s="9"/>
      <c r="Q25" s="9"/>
      <c r="R25" s="14"/>
      <c r="S25" s="6"/>
      <c r="T25" s="20"/>
      <c r="U25" s="20"/>
      <c r="V25" s="20"/>
      <c r="W25" s="20"/>
      <c r="X25" s="20"/>
      <c r="Y25" s="20"/>
      <c r="Z25" s="14"/>
    </row>
    <row r="26" spans="1:26" x14ac:dyDescent="0.25">
      <c r="A26" s="6"/>
      <c r="B26" s="9"/>
      <c r="C26" s="9"/>
      <c r="D26" s="9"/>
      <c r="E26" s="9"/>
      <c r="F26" s="9"/>
      <c r="G26" s="9"/>
      <c r="H26" s="9"/>
      <c r="I26" s="14"/>
      <c r="J26" s="6"/>
      <c r="K26" s="9"/>
      <c r="L26" s="9"/>
      <c r="M26" s="9"/>
      <c r="N26" s="9"/>
      <c r="O26" s="9"/>
      <c r="P26" s="9"/>
      <c r="Q26" s="9"/>
      <c r="R26" s="14"/>
      <c r="S26" s="6"/>
      <c r="T26" s="20"/>
      <c r="U26" s="20"/>
      <c r="V26" s="20"/>
      <c r="W26" s="20"/>
      <c r="X26" s="20"/>
      <c r="Y26" s="20"/>
      <c r="Z26" s="14"/>
    </row>
    <row r="27" spans="1:26" x14ac:dyDescent="0.25">
      <c r="A27" s="6"/>
      <c r="B27" s="9"/>
      <c r="C27" s="9"/>
      <c r="D27" s="9"/>
      <c r="E27" s="9"/>
      <c r="F27" s="9"/>
      <c r="G27" s="9"/>
      <c r="H27" s="9"/>
      <c r="I27" s="14"/>
      <c r="J27" s="6"/>
      <c r="K27" s="9"/>
      <c r="L27" s="9"/>
      <c r="M27" s="9"/>
      <c r="N27" s="9"/>
      <c r="O27" s="9"/>
      <c r="P27" s="9"/>
      <c r="Q27" s="9"/>
      <c r="R27" s="14"/>
      <c r="S27" s="6"/>
      <c r="T27" s="20"/>
      <c r="U27" s="20"/>
      <c r="V27" s="20"/>
      <c r="W27" s="20"/>
      <c r="X27" s="20"/>
      <c r="Y27" s="20"/>
      <c r="Z27" s="14"/>
    </row>
    <row r="28" spans="1:26" x14ac:dyDescent="0.25">
      <c r="A28" s="6"/>
      <c r="B28" s="9"/>
      <c r="C28" s="9"/>
      <c r="D28" s="9"/>
      <c r="E28" s="9"/>
      <c r="F28" s="9"/>
      <c r="G28" s="9"/>
      <c r="H28" s="9"/>
      <c r="I28" s="14"/>
      <c r="J28" s="6"/>
      <c r="K28" s="9"/>
      <c r="L28" s="9"/>
      <c r="M28" s="9"/>
      <c r="N28" s="9"/>
      <c r="O28" s="9"/>
      <c r="P28" s="9"/>
      <c r="Q28" s="9"/>
      <c r="R28" s="14"/>
      <c r="S28" s="6"/>
      <c r="T28" s="20"/>
      <c r="U28" s="20"/>
      <c r="V28" s="20"/>
      <c r="W28" s="20"/>
      <c r="X28" s="20"/>
      <c r="Y28" s="20"/>
      <c r="Z28" s="14"/>
    </row>
    <row r="29" spans="1:26" x14ac:dyDescent="0.25">
      <c r="A29" s="6"/>
      <c r="B29" s="9"/>
      <c r="C29" s="9"/>
      <c r="D29" s="9"/>
      <c r="E29" s="9"/>
      <c r="F29" s="9"/>
      <c r="G29" s="9"/>
      <c r="H29" s="9"/>
      <c r="I29" s="14"/>
      <c r="J29" s="6"/>
      <c r="K29" s="9"/>
      <c r="L29" s="9"/>
      <c r="M29" s="9"/>
      <c r="N29" s="9"/>
      <c r="O29" s="9"/>
      <c r="P29" s="9"/>
      <c r="Q29" s="9"/>
      <c r="R29" s="14"/>
      <c r="S29" s="6"/>
      <c r="T29" s="20"/>
      <c r="U29" s="20"/>
      <c r="V29" s="20"/>
      <c r="W29" s="20"/>
      <c r="X29" s="20"/>
      <c r="Y29" s="20"/>
      <c r="Z29" s="14"/>
    </row>
    <row r="30" spans="1:26" x14ac:dyDescent="0.25">
      <c r="A30" s="6"/>
      <c r="B30" s="9"/>
      <c r="C30" s="9"/>
      <c r="D30" s="9"/>
      <c r="E30" s="9"/>
      <c r="F30" s="9"/>
      <c r="G30" s="9"/>
      <c r="H30" s="9"/>
      <c r="I30" s="14"/>
      <c r="J30" s="6"/>
      <c r="K30" s="9"/>
      <c r="L30" s="9"/>
      <c r="M30" s="9"/>
      <c r="N30" s="9"/>
      <c r="O30" s="9"/>
      <c r="P30" s="9"/>
      <c r="Q30" s="9"/>
      <c r="R30" s="14"/>
      <c r="S30" s="6"/>
      <c r="T30" s="20"/>
      <c r="U30" s="20"/>
      <c r="V30" s="20"/>
      <c r="W30" s="20"/>
      <c r="X30" s="20"/>
      <c r="Y30" s="20"/>
      <c r="Z30" s="14"/>
    </row>
    <row r="31" spans="1:26" x14ac:dyDescent="0.25">
      <c r="A31" s="6"/>
      <c r="B31" s="9"/>
      <c r="C31" s="9"/>
      <c r="D31" s="9"/>
      <c r="E31" s="9"/>
      <c r="F31" s="9"/>
      <c r="G31" s="9"/>
      <c r="H31" s="9"/>
      <c r="I31" s="14"/>
      <c r="J31" s="6"/>
      <c r="K31" s="9"/>
      <c r="L31" s="9"/>
      <c r="M31" s="9"/>
      <c r="N31" s="9"/>
      <c r="O31" s="9"/>
      <c r="P31" s="9"/>
      <c r="Q31" s="9"/>
      <c r="R31" s="14"/>
      <c r="S31" s="6"/>
      <c r="T31" s="20"/>
      <c r="U31" s="20"/>
      <c r="V31" s="20"/>
      <c r="W31" s="20"/>
      <c r="X31" s="20"/>
      <c r="Y31" s="20"/>
      <c r="Z31" s="14"/>
    </row>
    <row r="32" spans="1:26" x14ac:dyDescent="0.25">
      <c r="A32" s="6"/>
      <c r="B32" s="9"/>
      <c r="C32" s="9"/>
      <c r="D32" s="9"/>
      <c r="E32" s="9"/>
      <c r="F32" s="9"/>
      <c r="G32" s="9"/>
      <c r="H32" s="9"/>
      <c r="I32" s="14"/>
      <c r="J32" s="6"/>
      <c r="K32" s="9"/>
      <c r="L32" s="9"/>
      <c r="M32" s="9"/>
      <c r="N32" s="9"/>
      <c r="O32" s="9"/>
      <c r="P32" s="9"/>
      <c r="Q32" s="9"/>
      <c r="R32" s="14"/>
      <c r="S32" s="6"/>
      <c r="T32" s="20"/>
      <c r="U32" s="20"/>
      <c r="V32" s="20"/>
      <c r="W32" s="20"/>
      <c r="X32" s="20"/>
      <c r="Y32" s="20"/>
      <c r="Z32" s="14"/>
    </row>
    <row r="33" spans="1:26" x14ac:dyDescent="0.25">
      <c r="A33" s="31"/>
      <c r="B33"/>
      <c r="C33"/>
      <c r="D33"/>
      <c r="E33"/>
      <c r="F33"/>
      <c r="G33"/>
      <c r="H33"/>
      <c r="I33" s="14"/>
      <c r="J33" s="31"/>
      <c r="K33"/>
      <c r="L33"/>
      <c r="M33"/>
      <c r="N33"/>
      <c r="O33"/>
      <c r="P33"/>
      <c r="Q33"/>
      <c r="R33" s="14"/>
      <c r="S33" s="31"/>
      <c r="T33"/>
      <c r="U33"/>
      <c r="V33"/>
      <c r="W33"/>
      <c r="X33"/>
      <c r="Y33"/>
      <c r="Z33" s="14"/>
    </row>
    <row r="34" spans="1:26" x14ac:dyDescent="0.25">
      <c r="A34" s="31"/>
      <c r="B34"/>
      <c r="C34"/>
      <c r="D34"/>
      <c r="E34"/>
      <c r="F34"/>
      <c r="G34"/>
      <c r="H34"/>
      <c r="I34" s="14"/>
      <c r="J34" s="31"/>
      <c r="K34"/>
      <c r="L34"/>
      <c r="M34"/>
      <c r="N34"/>
      <c r="O34"/>
      <c r="P34"/>
      <c r="Q34"/>
      <c r="R34" s="14"/>
      <c r="S34" s="31"/>
      <c r="T34"/>
      <c r="U34"/>
      <c r="V34"/>
      <c r="W34"/>
      <c r="X34"/>
      <c r="Y34"/>
      <c r="Z34" s="14"/>
    </row>
    <row r="35" spans="1:26" x14ac:dyDescent="0.25">
      <c r="A35" s="31"/>
      <c r="B35"/>
      <c r="C35"/>
      <c r="D35"/>
      <c r="E35"/>
      <c r="F35"/>
      <c r="G35"/>
      <c r="H35"/>
      <c r="I35" s="14"/>
      <c r="J35" s="31"/>
      <c r="K35"/>
      <c r="L35"/>
      <c r="M35"/>
      <c r="N35"/>
      <c r="O35"/>
      <c r="P35"/>
      <c r="Q35"/>
      <c r="R35" s="14"/>
      <c r="S35" s="31"/>
      <c r="T35"/>
      <c r="U35"/>
      <c r="V35"/>
      <c r="W35"/>
      <c r="X35"/>
      <c r="Y35"/>
      <c r="Z35" s="14"/>
    </row>
    <row r="36" spans="1:26" x14ac:dyDescent="0.25">
      <c r="A36" s="31"/>
      <c r="B36"/>
      <c r="C36"/>
      <c r="D36"/>
      <c r="E36"/>
      <c r="F36"/>
      <c r="G36"/>
      <c r="H36"/>
      <c r="I36" s="14"/>
      <c r="J36" s="31"/>
      <c r="K36"/>
      <c r="L36"/>
      <c r="M36"/>
      <c r="N36"/>
      <c r="O36"/>
      <c r="P36"/>
      <c r="Q36"/>
      <c r="R36" s="14"/>
      <c r="S36" s="31"/>
      <c r="T36"/>
      <c r="U36"/>
      <c r="V36"/>
      <c r="W36"/>
      <c r="X36"/>
      <c r="Y36"/>
      <c r="Z36" s="14"/>
    </row>
    <row r="37" spans="1:26" x14ac:dyDescent="0.25">
      <c r="A37" s="31"/>
      <c r="B37"/>
      <c r="C37"/>
      <c r="D37"/>
      <c r="E37"/>
      <c r="F37"/>
      <c r="G37"/>
      <c r="H37"/>
      <c r="I37" s="14"/>
      <c r="J37" s="31"/>
      <c r="K37"/>
      <c r="L37"/>
      <c r="M37"/>
      <c r="N37"/>
      <c r="O37"/>
      <c r="P37"/>
      <c r="Q37"/>
      <c r="R37" s="14"/>
      <c r="S37" s="31"/>
      <c r="T37"/>
      <c r="U37"/>
      <c r="V37"/>
      <c r="W37"/>
      <c r="X37"/>
      <c r="Y37"/>
      <c r="Z37" s="14"/>
    </row>
    <row r="38" spans="1:26" x14ac:dyDescent="0.25">
      <c r="A38" s="31"/>
      <c r="B38"/>
      <c r="C38"/>
      <c r="D38"/>
      <c r="E38"/>
      <c r="F38"/>
      <c r="G38"/>
      <c r="H38"/>
      <c r="I38" s="14"/>
      <c r="J38" s="31"/>
      <c r="K38"/>
      <c r="L38"/>
      <c r="M38"/>
      <c r="N38"/>
      <c r="O38"/>
      <c r="P38"/>
      <c r="Q38"/>
      <c r="R38" s="14"/>
      <c r="S38" s="31"/>
      <c r="T38"/>
      <c r="U38"/>
      <c r="V38"/>
      <c r="W38"/>
      <c r="X38"/>
      <c r="Y38"/>
      <c r="Z38" s="14"/>
    </row>
    <row r="39" spans="1:26" x14ac:dyDescent="0.25">
      <c r="A39" s="31"/>
      <c r="B39"/>
      <c r="C39"/>
      <c r="D39"/>
      <c r="E39"/>
      <c r="F39"/>
      <c r="G39"/>
      <c r="H39"/>
      <c r="J39" s="31"/>
      <c r="K39"/>
      <c r="L39"/>
      <c r="M39"/>
      <c r="N39"/>
      <c r="O39"/>
      <c r="P39"/>
      <c r="Q39"/>
      <c r="S39" s="31"/>
      <c r="T39"/>
      <c r="U39"/>
      <c r="V39"/>
      <c r="W39"/>
      <c r="X39"/>
      <c r="Y39"/>
    </row>
  </sheetData>
  <mergeCells count="3">
    <mergeCell ref="S1:Y1"/>
    <mergeCell ref="A1:H1"/>
    <mergeCell ref="J1:Q1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</vt:lpstr>
      <vt:lpstr>Coordinates</vt:lpstr>
      <vt:lpstr>Non-vegetated</vt:lpstr>
      <vt:lpstr>Vegetated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Martin</dc:creator>
  <cp:lastModifiedBy>Martin, Jared</cp:lastModifiedBy>
  <dcterms:created xsi:type="dcterms:W3CDTF">2017-07-10T15:25:36Z</dcterms:created>
  <dcterms:modified xsi:type="dcterms:W3CDTF">2020-07-27T20:30:00Z</dcterms:modified>
</cp:coreProperties>
</file>